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 codeName="{320AAD7A-AEEB-3B57-35EE-6C7AAB037B02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Logiciels EPS\Tournois\"/>
    </mc:Choice>
  </mc:AlternateContent>
  <bookViews>
    <workbookView xWindow="0" yWindow="0" windowWidth="28800" windowHeight="11760" tabRatio="806"/>
  </bookViews>
  <sheets>
    <sheet name="Accueil" sheetId="26" r:id="rId1"/>
    <sheet name="Mode d'emploi" sheetId="30" r:id="rId2"/>
    <sheet name="NomsPrénoms" sheetId="32" r:id="rId3"/>
    <sheet name="Tournoi" sheetId="1" r:id="rId4"/>
    <sheet name="DebuterTournoi" sheetId="39" r:id="rId5"/>
    <sheet name="Feuil1" sheetId="40" r:id="rId6"/>
    <sheet name="T1" sheetId="19" r:id="rId7"/>
    <sheet name="T2" sheetId="15" r:id="rId8"/>
    <sheet name="T3" sheetId="14" r:id="rId9"/>
    <sheet name="T4" sheetId="13" r:id="rId10"/>
    <sheet name="T5" sheetId="12" r:id="rId11"/>
    <sheet name="T6" sheetId="11" r:id="rId12"/>
    <sheet name="T7" sheetId="10" r:id="rId13"/>
    <sheet name="T8" sheetId="9" r:id="rId14"/>
    <sheet name="T9" sheetId="8" r:id="rId15"/>
    <sheet name="T10" sheetId="7" r:id="rId16"/>
    <sheet name="T11" sheetId="5" r:id="rId17"/>
    <sheet name="T12" sheetId="4" r:id="rId18"/>
  </sheets>
  <definedNames>
    <definedName name="_xlnm._FilterDatabase" localSheetId="3" hidden="1">Tournoi!$A$4:$H$37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classement">Tournoi!$Q$21:$S$68</definedName>
    <definedName name="ClassementT1">#REF!</definedName>
    <definedName name="ClassementT2" localSheetId="6">'T1'!$F$32:$O$35</definedName>
    <definedName name="ClassementT2">'T2'!$F$31:$O$34</definedName>
    <definedName name="ClassementT3">'T3'!$F$31:$O$34</definedName>
    <definedName name="groupe1">Tournoi!$F$5:$I$44</definedName>
    <definedName name="groupes">Tournoi!$C$5:$F$37</definedName>
    <definedName name="Joueurs">Tournoi!$F$5:$F$37</definedName>
    <definedName name="lamontee3">Feuil1!$B$48:$F$60</definedName>
    <definedName name="lamontee4">Feuil1!$G$48:$K$60</definedName>
    <definedName name="LETTRESJOUEURS">Tournoi!$N$20:$O$67</definedName>
    <definedName name="montee3">#REF!</definedName>
    <definedName name="montee4">#REF!</definedName>
    <definedName name="Nb_de_tables">Tournoi!#REF!</definedName>
    <definedName name="NBJOUEURPARTABLE">Tournoi!$J$20:$K$31</definedName>
    <definedName name="NbreTerrainsUtilises">Feuil1!$T$27</definedName>
    <definedName name="Notedeclassement">#REF!</definedName>
    <definedName name="NoteMatch">#REF!:#REF!</definedName>
    <definedName name="NoteMatch2">#REF!</definedName>
    <definedName name="Numerodetable">Tournoi!$N$20:$P$67</definedName>
    <definedName name="Tableauclassement">Tournoi!$R$21:$S$68</definedName>
    <definedName name="Tableaupointscontrats">Tournoi!$A$55:$H$102</definedName>
    <definedName name="Tableaupointsetcontrats">Tournoi!$C$55:$H$102</definedName>
  </definedNames>
  <calcPr calcId="162913" concurrentCalc="0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Q6" i="1"/>
  <c r="R6" i="1"/>
  <c r="S6" i="1"/>
  <c r="T6" i="1"/>
  <c r="U6" i="1"/>
  <c r="V6" i="1"/>
  <c r="Q7" i="1"/>
  <c r="R7" i="1"/>
  <c r="S7" i="1"/>
  <c r="T7" i="1"/>
  <c r="U7" i="1"/>
  <c r="V7" i="1"/>
  <c r="P8" i="1"/>
  <c r="Q8" i="1"/>
  <c r="R8" i="1"/>
  <c r="S8" i="1"/>
  <c r="T8" i="1"/>
  <c r="U8" i="1"/>
  <c r="V8" i="1"/>
  <c r="U5" i="1"/>
  <c r="T5" i="1"/>
  <c r="S5" i="1"/>
  <c r="R5" i="1"/>
  <c r="Q5" i="1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B44" i="40"/>
  <c r="B43" i="40"/>
  <c r="B42" i="40"/>
  <c r="B41" i="40"/>
  <c r="B40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G5" i="3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" i="1"/>
  <c r="E38" i="1"/>
  <c r="E38" i="40"/>
  <c r="E39" i="1"/>
  <c r="E39" i="40"/>
  <c r="E40" i="1"/>
  <c r="E40" i="40"/>
  <c r="E41" i="1"/>
  <c r="E41" i="40"/>
  <c r="E42" i="1"/>
  <c r="E42" i="40"/>
  <c r="E43" i="1"/>
  <c r="E43" i="40"/>
  <c r="E44" i="1"/>
  <c r="E44" i="40"/>
  <c r="C38" i="40"/>
  <c r="D38" i="40"/>
  <c r="C39" i="40"/>
  <c r="D39" i="40"/>
  <c r="C40" i="40"/>
  <c r="D40" i="40"/>
  <c r="C41" i="40"/>
  <c r="D41" i="40"/>
  <c r="C42" i="40"/>
  <c r="D42" i="40"/>
  <c r="C43" i="40"/>
  <c r="D43" i="40"/>
  <c r="C44" i="40"/>
  <c r="D44" i="40"/>
  <c r="E37" i="1"/>
  <c r="E37" i="40"/>
  <c r="C37" i="40"/>
  <c r="D37" i="40"/>
  <c r="E36" i="1"/>
  <c r="E36" i="40"/>
  <c r="C36" i="40"/>
  <c r="D36" i="40"/>
  <c r="E35" i="1"/>
  <c r="E35" i="40"/>
  <c r="C35" i="40"/>
  <c r="D35" i="40"/>
  <c r="E34" i="1"/>
  <c r="E34" i="40"/>
  <c r="C34" i="40"/>
  <c r="D34" i="40"/>
  <c r="E33" i="1"/>
  <c r="E33" i="40"/>
  <c r="C33" i="40"/>
  <c r="D33" i="40"/>
  <c r="E32" i="1"/>
  <c r="E32" i="40"/>
  <c r="C32" i="40"/>
  <c r="D32" i="40"/>
  <c r="E31" i="1"/>
  <c r="E31" i="40"/>
  <c r="C31" i="40"/>
  <c r="D31" i="40"/>
  <c r="E30" i="1"/>
  <c r="E30" i="40"/>
  <c r="C30" i="40"/>
  <c r="D30" i="40"/>
  <c r="E29" i="1"/>
  <c r="E29" i="40"/>
  <c r="C29" i="40"/>
  <c r="D29" i="40"/>
  <c r="E28" i="1"/>
  <c r="E28" i="40"/>
  <c r="C28" i="40"/>
  <c r="E27" i="1"/>
  <c r="E27" i="40"/>
  <c r="C27" i="40"/>
  <c r="E26" i="1"/>
  <c r="E26" i="40"/>
  <c r="C26" i="40"/>
  <c r="E25" i="1"/>
  <c r="E25" i="40"/>
  <c r="C25" i="40"/>
  <c r="E24" i="1"/>
  <c r="E24" i="40"/>
  <c r="C24" i="40"/>
  <c r="E23" i="1"/>
  <c r="E23" i="40"/>
  <c r="C23" i="40"/>
  <c r="E22" i="1"/>
  <c r="E22" i="40"/>
  <c r="C22" i="40"/>
  <c r="E21" i="1"/>
  <c r="E21" i="40"/>
  <c r="C21" i="40"/>
  <c r="E20" i="1"/>
  <c r="E20" i="40"/>
  <c r="C20" i="40"/>
  <c r="E19" i="1"/>
  <c r="E19" i="40"/>
  <c r="C19" i="40"/>
  <c r="E18" i="1"/>
  <c r="E18" i="40"/>
  <c r="C18" i="40"/>
  <c r="E17" i="1"/>
  <c r="E17" i="40"/>
  <c r="C17" i="40"/>
  <c r="E16" i="1"/>
  <c r="E16" i="40"/>
  <c r="C16" i="40"/>
  <c r="E15" i="1"/>
  <c r="E15" i="40"/>
  <c r="C15" i="40"/>
  <c r="E14" i="1"/>
  <c r="E14" i="40"/>
  <c r="C14" i="40"/>
  <c r="E13" i="1"/>
  <c r="E13" i="40"/>
  <c r="C13" i="40"/>
  <c r="E12" i="1"/>
  <c r="E12" i="40"/>
  <c r="C12" i="40"/>
  <c r="E11" i="1"/>
  <c r="E11" i="40"/>
  <c r="C11" i="40"/>
  <c r="E10" i="1"/>
  <c r="E10" i="40"/>
  <c r="C10" i="40"/>
  <c r="E9" i="1"/>
  <c r="E9" i="40"/>
  <c r="C9" i="40"/>
  <c r="E8" i="1"/>
  <c r="E8" i="40"/>
  <c r="C8" i="40"/>
  <c r="E7" i="1"/>
  <c r="E7" i="40"/>
  <c r="C7" i="40"/>
  <c r="E6" i="1"/>
  <c r="E6" i="40"/>
  <c r="C6" i="40"/>
  <c r="E5" i="1"/>
  <c r="E5" i="40"/>
  <c r="D5" i="1"/>
  <c r="C5" i="40"/>
  <c r="G4" i="32"/>
  <c r="D78" i="1"/>
  <c r="E78" i="1"/>
  <c r="F78" i="1"/>
  <c r="G78" i="1"/>
  <c r="D82" i="1"/>
  <c r="E82" i="1"/>
  <c r="F82" i="1"/>
  <c r="G82" i="1"/>
  <c r="AN6" i="1"/>
  <c r="K29" i="1"/>
  <c r="K27" i="1"/>
  <c r="K22" i="1"/>
  <c r="K24" i="1"/>
  <c r="K31" i="1"/>
  <c r="K28" i="1"/>
  <c r="K20" i="1"/>
  <c r="V5" i="1"/>
  <c r="K30" i="1"/>
  <c r="K23" i="1"/>
  <c r="K21" i="1"/>
  <c r="K26" i="1"/>
  <c r="K25" i="1"/>
  <c r="K6" i="1"/>
  <c r="D6" i="19"/>
  <c r="O7" i="1"/>
  <c r="D6" i="12"/>
  <c r="F33" i="12"/>
  <c r="K8" i="1"/>
  <c r="D8" i="19"/>
  <c r="N6" i="1"/>
  <c r="D5" i="13"/>
  <c r="L6" i="1"/>
  <c r="D5" i="15"/>
  <c r="F32" i="15"/>
  <c r="P7" i="1"/>
  <c r="D6" i="11"/>
  <c r="L8" i="1"/>
  <c r="D7" i="15"/>
  <c r="K5" i="1"/>
  <c r="M6" i="1"/>
  <c r="D5" i="14"/>
  <c r="F32" i="14"/>
  <c r="O6" i="1"/>
  <c r="D5" i="12"/>
  <c r="F32" i="12"/>
  <c r="K7" i="1"/>
  <c r="D7" i="19"/>
  <c r="O8" i="1"/>
  <c r="D7" i="12"/>
  <c r="N5" i="1"/>
  <c r="D4" i="13"/>
  <c r="P5" i="1"/>
  <c r="L5" i="1"/>
  <c r="D4" i="15"/>
  <c r="F31" i="15"/>
  <c r="M5" i="1"/>
  <c r="D4" i="14"/>
  <c r="F31" i="14"/>
  <c r="P6" i="1"/>
  <c r="D5" i="11"/>
  <c r="L7" i="1"/>
  <c r="D6" i="15"/>
  <c r="F33" i="15"/>
  <c r="O5" i="1"/>
  <c r="D4" i="12"/>
  <c r="F31" i="12"/>
  <c r="M7" i="1"/>
  <c r="D6" i="14"/>
  <c r="F33" i="14"/>
  <c r="M8" i="1"/>
  <c r="D7" i="14"/>
  <c r="N8" i="1"/>
  <c r="D7" i="13"/>
  <c r="N7" i="1"/>
  <c r="D6" i="13"/>
  <c r="D6" i="8"/>
  <c r="D5" i="8"/>
  <c r="G43" i="1"/>
  <c r="G43" i="40"/>
  <c r="D7" i="4"/>
  <c r="D4" i="4"/>
  <c r="F31" i="4"/>
  <c r="D6" i="4"/>
  <c r="F33" i="4"/>
  <c r="D5" i="4"/>
  <c r="F32" i="4"/>
  <c r="D5" i="10"/>
  <c r="D7" i="10"/>
  <c r="D6" i="10"/>
  <c r="D4" i="10"/>
  <c r="D5" i="9"/>
  <c r="D4" i="9"/>
  <c r="D7" i="9"/>
  <c r="D6" i="9"/>
  <c r="D4" i="7"/>
  <c r="D6" i="7"/>
  <c r="D5" i="7"/>
  <c r="D7" i="7"/>
  <c r="D7" i="5"/>
  <c r="D6" i="5"/>
  <c r="D4" i="5"/>
  <c r="D5" i="5"/>
  <c r="G13" i="1"/>
  <c r="G13" i="40"/>
  <c r="G9" i="1"/>
  <c r="G9" i="40"/>
  <c r="G29" i="1"/>
  <c r="G29" i="40"/>
  <c r="G28" i="1"/>
  <c r="G28" i="40"/>
  <c r="G42" i="1"/>
  <c r="G42" i="40"/>
  <c r="G5" i="1"/>
  <c r="G5" i="40"/>
  <c r="H11" i="19"/>
  <c r="G44" i="1"/>
  <c r="G44" i="40"/>
  <c r="G38" i="1"/>
  <c r="G38" i="40"/>
  <c r="G41" i="1"/>
  <c r="G41" i="40"/>
  <c r="G35" i="1"/>
  <c r="G35" i="40"/>
  <c r="G32" i="1"/>
  <c r="G32" i="40"/>
  <c r="G40" i="1"/>
  <c r="G40" i="40"/>
  <c r="G39" i="1"/>
  <c r="G39" i="40"/>
  <c r="G37" i="1"/>
  <c r="G37" i="40"/>
  <c r="G36" i="1"/>
  <c r="G36" i="40"/>
  <c r="G34" i="1"/>
  <c r="G34" i="40"/>
  <c r="G33" i="1"/>
  <c r="G33" i="40"/>
  <c r="G31" i="1"/>
  <c r="G31" i="40"/>
  <c r="G30" i="1"/>
  <c r="G30" i="40"/>
  <c r="G25" i="1"/>
  <c r="G25" i="40"/>
  <c r="G18" i="1"/>
  <c r="G18" i="40"/>
  <c r="G21" i="1"/>
  <c r="G21" i="40"/>
  <c r="G27" i="1"/>
  <c r="G27" i="40"/>
  <c r="G26" i="1"/>
  <c r="G26" i="40"/>
  <c r="G24" i="1"/>
  <c r="G24" i="40"/>
  <c r="G22" i="1"/>
  <c r="G22" i="40"/>
  <c r="G23" i="1"/>
  <c r="G23" i="40"/>
  <c r="G20" i="1"/>
  <c r="G20" i="40"/>
  <c r="G19" i="1"/>
  <c r="G19" i="40"/>
  <c r="G17" i="1"/>
  <c r="G17" i="40"/>
  <c r="G16" i="1"/>
  <c r="G16" i="40"/>
  <c r="G15" i="1"/>
  <c r="G15" i="40"/>
  <c r="G11" i="1"/>
  <c r="G11" i="40"/>
  <c r="G14" i="1"/>
  <c r="G14" i="40"/>
  <c r="G12" i="1"/>
  <c r="G12" i="40"/>
  <c r="G10" i="1"/>
  <c r="G10" i="40"/>
  <c r="G8" i="1"/>
  <c r="G8" i="40"/>
  <c r="G6" i="1"/>
  <c r="G6" i="40"/>
  <c r="G7" i="1"/>
  <c r="G7" i="40"/>
  <c r="H10" i="10"/>
  <c r="H10" i="5"/>
  <c r="H10" i="12"/>
  <c r="H10" i="4"/>
  <c r="H10" i="7"/>
  <c r="H10" i="11"/>
  <c r="H10" i="15"/>
  <c r="H10" i="14"/>
  <c r="H10" i="13"/>
  <c r="D7" i="8"/>
  <c r="D4" i="8"/>
  <c r="H10" i="8"/>
  <c r="H10" i="9"/>
  <c r="F34" i="14"/>
  <c r="F34" i="13"/>
  <c r="F34" i="15"/>
  <c r="F34" i="4"/>
  <c r="B13" i="9"/>
  <c r="B12" i="9"/>
  <c r="F13" i="9"/>
  <c r="D13" i="9"/>
  <c r="J18" i="4"/>
  <c r="J17" i="4"/>
  <c r="I15" i="4"/>
  <c r="J16" i="4"/>
  <c r="I14" i="4"/>
  <c r="J15" i="4"/>
  <c r="F13" i="4"/>
  <c r="J14" i="4"/>
  <c r="D13" i="4"/>
  <c r="I19" i="4"/>
  <c r="B13" i="4"/>
  <c r="I18" i="4"/>
  <c r="B12" i="4"/>
  <c r="J19" i="4"/>
  <c r="I17" i="4"/>
  <c r="I16" i="4"/>
  <c r="F13" i="10"/>
  <c r="D13" i="10"/>
  <c r="B13" i="10"/>
  <c r="B12" i="10"/>
  <c r="D13" i="11"/>
  <c r="B12" i="11"/>
  <c r="F13" i="11"/>
  <c r="B13" i="11"/>
  <c r="D13" i="7"/>
  <c r="F13" i="7"/>
  <c r="B13" i="7"/>
  <c r="J17" i="5"/>
  <c r="I15" i="5"/>
  <c r="J16" i="5"/>
  <c r="I14" i="5"/>
  <c r="J15" i="5"/>
  <c r="F13" i="5"/>
  <c r="J14" i="5"/>
  <c r="D13" i="5"/>
  <c r="I19" i="5"/>
  <c r="B13" i="5"/>
  <c r="I18" i="5"/>
  <c r="B12" i="5"/>
  <c r="J19" i="5"/>
  <c r="I17" i="5"/>
  <c r="J18" i="5"/>
  <c r="I16" i="5"/>
  <c r="AL10" i="1"/>
  <c r="I17" i="39"/>
  <c r="F34" i="12"/>
  <c r="F13" i="8"/>
  <c r="D13" i="8"/>
  <c r="B13" i="8"/>
  <c r="C32" i="13"/>
  <c r="R34" i="1"/>
  <c r="T34" i="1"/>
  <c r="F32" i="13"/>
  <c r="C33" i="13"/>
  <c r="R35" i="1"/>
  <c r="T35" i="1"/>
  <c r="F33" i="13"/>
  <c r="C31" i="13"/>
  <c r="R33" i="1"/>
  <c r="T33" i="1"/>
  <c r="F31" i="13"/>
  <c r="J14" i="10"/>
  <c r="I19" i="10"/>
  <c r="I16" i="10"/>
  <c r="J17" i="10"/>
  <c r="I18" i="9"/>
  <c r="I17" i="9"/>
  <c r="I15" i="9"/>
  <c r="I14" i="9"/>
  <c r="I18" i="10"/>
  <c r="I17" i="10"/>
  <c r="I15" i="10"/>
  <c r="I14" i="10"/>
  <c r="J14" i="9"/>
  <c r="I19" i="9"/>
  <c r="I16" i="9"/>
  <c r="J17" i="9"/>
  <c r="J19" i="9"/>
  <c r="J18" i="9"/>
  <c r="J16" i="9"/>
  <c r="J15" i="9"/>
  <c r="J19" i="10"/>
  <c r="J18" i="10"/>
  <c r="J16" i="10"/>
  <c r="J15" i="10"/>
  <c r="J17" i="7"/>
  <c r="I15" i="7"/>
  <c r="J16" i="7"/>
  <c r="I14" i="7"/>
  <c r="J15" i="7"/>
  <c r="B12" i="7"/>
  <c r="J14" i="7"/>
  <c r="I19" i="7"/>
  <c r="I18" i="7"/>
  <c r="J19" i="7"/>
  <c r="I17" i="7"/>
  <c r="J18" i="7"/>
  <c r="I16" i="7"/>
  <c r="I18" i="8"/>
  <c r="J19" i="8"/>
  <c r="I17" i="8"/>
  <c r="J18" i="8"/>
  <c r="I16" i="8"/>
  <c r="J17" i="8"/>
  <c r="I15" i="8"/>
  <c r="J16" i="8"/>
  <c r="I14" i="8"/>
  <c r="J15" i="8"/>
  <c r="B12" i="8"/>
  <c r="J14" i="8"/>
  <c r="I19" i="8"/>
  <c r="AL15" i="1"/>
  <c r="H21" i="39"/>
  <c r="R39" i="40"/>
  <c r="AL8" i="1"/>
  <c r="G17" i="39"/>
  <c r="R32" i="40"/>
  <c r="AL6" i="1"/>
  <c r="E17" i="39"/>
  <c r="R30" i="40"/>
  <c r="AL7" i="1"/>
  <c r="F17" i="39"/>
  <c r="R31" i="40"/>
  <c r="AL16" i="1"/>
  <c r="I21" i="39"/>
  <c r="R40" i="40"/>
  <c r="AL13" i="1"/>
  <c r="F21" i="39"/>
  <c r="R37" i="40"/>
  <c r="AL17" i="1"/>
  <c r="J21" i="39"/>
  <c r="R41" i="40"/>
  <c r="AL12" i="1"/>
  <c r="E21" i="39"/>
  <c r="R36" i="40"/>
  <c r="AL14" i="1"/>
  <c r="G21" i="39"/>
  <c r="R38" i="40"/>
  <c r="AL9" i="1"/>
  <c r="H17" i="39"/>
  <c r="R34" i="40"/>
  <c r="R33" i="40"/>
  <c r="AL11" i="1"/>
  <c r="J17" i="39"/>
  <c r="R35" i="40"/>
  <c r="C32" i="9"/>
  <c r="F32" i="9"/>
  <c r="F31" i="7"/>
  <c r="C31" i="7"/>
  <c r="C33" i="4"/>
  <c r="I14" i="12"/>
  <c r="C31" i="12"/>
  <c r="E27" i="19"/>
  <c r="D24" i="19"/>
  <c r="G24" i="19"/>
  <c r="F24" i="19"/>
  <c r="C18" i="19"/>
  <c r="F25" i="19"/>
  <c r="M14" i="19"/>
  <c r="C17" i="19"/>
  <c r="B18" i="19"/>
  <c r="I13" i="19"/>
  <c r="G27" i="19"/>
  <c r="F27" i="19"/>
  <c r="F14" i="19"/>
  <c r="G25" i="19"/>
  <c r="B13" i="19"/>
  <c r="E25" i="19"/>
  <c r="I14" i="19"/>
  <c r="C27" i="19"/>
  <c r="D14" i="19"/>
  <c r="B16" i="19"/>
  <c r="H27" i="19"/>
  <c r="C20" i="19"/>
  <c r="K14" i="19"/>
  <c r="D25" i="19"/>
  <c r="H24" i="19"/>
  <c r="C25" i="19"/>
  <c r="E26" i="19"/>
  <c r="C16" i="19"/>
  <c r="E24" i="19"/>
  <c r="D26" i="19"/>
  <c r="L26" i="19"/>
  <c r="G26" i="19"/>
  <c r="H25" i="19"/>
  <c r="C19" i="19"/>
  <c r="F26" i="19"/>
  <c r="B14" i="19"/>
  <c r="C26" i="19"/>
  <c r="B20" i="19"/>
  <c r="C24" i="19"/>
  <c r="H26" i="19"/>
  <c r="D27" i="19"/>
  <c r="C15" i="19"/>
  <c r="J19" i="19"/>
  <c r="J18" i="19"/>
  <c r="J17" i="19"/>
  <c r="J16" i="19"/>
  <c r="I20" i="19"/>
  <c r="J15" i="19"/>
  <c r="I17" i="19"/>
  <c r="F35" i="19"/>
  <c r="J20" i="19"/>
  <c r="C33" i="19"/>
  <c r="F33" i="19"/>
  <c r="C32" i="8"/>
  <c r="F32" i="8"/>
  <c r="F31" i="8"/>
  <c r="C31" i="8"/>
  <c r="C33" i="14"/>
  <c r="C32" i="15"/>
  <c r="C32" i="11"/>
  <c r="F32" i="11"/>
  <c r="C33" i="7"/>
  <c r="F33" i="7"/>
  <c r="C33" i="12"/>
  <c r="B19" i="10"/>
  <c r="D26" i="10"/>
  <c r="L26" i="10"/>
  <c r="G26" i="10"/>
  <c r="B17" i="10"/>
  <c r="H24" i="10"/>
  <c r="E25" i="10"/>
  <c r="G23" i="10"/>
  <c r="D23" i="10"/>
  <c r="B15" i="10"/>
  <c r="F24" i="10"/>
  <c r="F25" i="10"/>
  <c r="B18" i="10"/>
  <c r="C17" i="10"/>
  <c r="E23" i="10"/>
  <c r="G25" i="10"/>
  <c r="C15" i="10"/>
  <c r="E24" i="10"/>
  <c r="F26" i="10"/>
  <c r="N26" i="10"/>
  <c r="I13" i="10"/>
  <c r="H26" i="10"/>
  <c r="B16" i="10"/>
  <c r="C24" i="10"/>
  <c r="G24" i="10"/>
  <c r="F23" i="10"/>
  <c r="B14" i="10"/>
  <c r="I12" i="10"/>
  <c r="C18" i="10"/>
  <c r="C23" i="10"/>
  <c r="D24" i="10"/>
  <c r="C19" i="10"/>
  <c r="C26" i="10"/>
  <c r="C16" i="10"/>
  <c r="H25" i="10"/>
  <c r="M13" i="10"/>
  <c r="E26" i="10"/>
  <c r="M26" i="10"/>
  <c r="H23" i="10"/>
  <c r="K13" i="10"/>
  <c r="D25" i="10"/>
  <c r="C25" i="10"/>
  <c r="C14" i="10"/>
  <c r="F34" i="10"/>
  <c r="C34" i="10"/>
  <c r="F33" i="10"/>
  <c r="C33" i="10"/>
  <c r="C33" i="8"/>
  <c r="F33" i="8"/>
  <c r="C32" i="14"/>
  <c r="E25" i="15"/>
  <c r="I12" i="15"/>
  <c r="C25" i="15"/>
  <c r="B12" i="15"/>
  <c r="F13" i="15"/>
  <c r="C14" i="15"/>
  <c r="G25" i="15"/>
  <c r="G23" i="15"/>
  <c r="C17" i="15"/>
  <c r="E23" i="15"/>
  <c r="D25" i="15"/>
  <c r="B16" i="15"/>
  <c r="E26" i="15"/>
  <c r="B14" i="15"/>
  <c r="H24" i="15"/>
  <c r="I13" i="15"/>
  <c r="B19" i="15"/>
  <c r="F25" i="15"/>
  <c r="D26" i="15"/>
  <c r="B17" i="15"/>
  <c r="B15" i="15"/>
  <c r="B18" i="15"/>
  <c r="C24" i="15"/>
  <c r="M13" i="15"/>
  <c r="D13" i="15"/>
  <c r="H25" i="15"/>
  <c r="C19" i="15"/>
  <c r="B13" i="15"/>
  <c r="G24" i="15"/>
  <c r="G26" i="15"/>
  <c r="F26" i="15"/>
  <c r="C18" i="15"/>
  <c r="E24" i="15"/>
  <c r="C15" i="15"/>
  <c r="C23" i="15"/>
  <c r="C16" i="15"/>
  <c r="C26" i="15"/>
  <c r="H23" i="15"/>
  <c r="F24" i="15"/>
  <c r="H26" i="15"/>
  <c r="D23" i="15"/>
  <c r="K13" i="15"/>
  <c r="D24" i="15"/>
  <c r="F23" i="15"/>
  <c r="I17" i="15"/>
  <c r="J18" i="15"/>
  <c r="J14" i="15"/>
  <c r="I16" i="15"/>
  <c r="I19" i="15"/>
  <c r="J16" i="15"/>
  <c r="I18" i="15"/>
  <c r="J19" i="15"/>
  <c r="I15" i="15"/>
  <c r="J15" i="15"/>
  <c r="C34" i="15"/>
  <c r="J17" i="15"/>
  <c r="I14" i="15"/>
  <c r="F33" i="11"/>
  <c r="C33" i="11"/>
  <c r="F32" i="7"/>
  <c r="C32" i="7"/>
  <c r="B18" i="7"/>
  <c r="C18" i="7"/>
  <c r="C15" i="7"/>
  <c r="I13" i="7"/>
  <c r="C16" i="7"/>
  <c r="M13" i="7"/>
  <c r="C14" i="7"/>
  <c r="F23" i="7"/>
  <c r="N23" i="7"/>
  <c r="I12" i="7"/>
  <c r="B16" i="7"/>
  <c r="C26" i="7"/>
  <c r="K13" i="7"/>
  <c r="B14" i="7"/>
  <c r="D24" i="7"/>
  <c r="L24" i="7"/>
  <c r="F24" i="7"/>
  <c r="N24" i="7"/>
  <c r="F26" i="7"/>
  <c r="N26" i="7"/>
  <c r="G26" i="7"/>
  <c r="F25" i="7"/>
  <c r="N25" i="7"/>
  <c r="E23" i="7"/>
  <c r="M23" i="7"/>
  <c r="C25" i="7"/>
  <c r="D26" i="7"/>
  <c r="L26" i="7"/>
  <c r="B17" i="7"/>
  <c r="D25" i="7"/>
  <c r="L25" i="7"/>
  <c r="H23" i="7"/>
  <c r="B15" i="7"/>
  <c r="E24" i="7"/>
  <c r="M24" i="7"/>
  <c r="B19" i="7"/>
  <c r="C17" i="7"/>
  <c r="C24" i="7"/>
  <c r="G24" i="7"/>
  <c r="D23" i="7"/>
  <c r="L23" i="7"/>
  <c r="G25" i="7"/>
  <c r="E26" i="7"/>
  <c r="M26" i="7"/>
  <c r="H26" i="7"/>
  <c r="G23" i="7"/>
  <c r="E25" i="7"/>
  <c r="M25" i="7"/>
  <c r="H25" i="7"/>
  <c r="C23" i="7"/>
  <c r="C19" i="7"/>
  <c r="H24" i="7"/>
  <c r="F34" i="7"/>
  <c r="C34" i="7"/>
  <c r="C31" i="4"/>
  <c r="C19" i="12"/>
  <c r="D25" i="12"/>
  <c r="F25" i="12"/>
  <c r="C14" i="12"/>
  <c r="G24" i="12"/>
  <c r="D13" i="12"/>
  <c r="C16" i="12"/>
  <c r="M13" i="12"/>
  <c r="B17" i="12"/>
  <c r="K13" i="12"/>
  <c r="B12" i="12"/>
  <c r="C17" i="12"/>
  <c r="C18" i="12"/>
  <c r="E26" i="12"/>
  <c r="E24" i="12"/>
  <c r="C26" i="12"/>
  <c r="I13" i="12"/>
  <c r="F23" i="12"/>
  <c r="B13" i="12"/>
  <c r="E25" i="12"/>
  <c r="H25" i="12"/>
  <c r="C25" i="12"/>
  <c r="I12" i="12"/>
  <c r="C15" i="12"/>
  <c r="F24" i="12"/>
  <c r="B19" i="12"/>
  <c r="B15" i="12"/>
  <c r="C23" i="12"/>
  <c r="F26" i="12"/>
  <c r="E23" i="12"/>
  <c r="H23" i="12"/>
  <c r="H24" i="12"/>
  <c r="C24" i="12"/>
  <c r="G23" i="12"/>
  <c r="G25" i="12"/>
  <c r="H26" i="12"/>
  <c r="F13" i="12"/>
  <c r="B14" i="12"/>
  <c r="B16" i="12"/>
  <c r="B18" i="12"/>
  <c r="G26" i="12"/>
  <c r="D26" i="12"/>
  <c r="D24" i="12"/>
  <c r="D23" i="12"/>
  <c r="I17" i="12"/>
  <c r="I19" i="12"/>
  <c r="J19" i="12"/>
  <c r="J15" i="12"/>
  <c r="J16" i="12"/>
  <c r="J18" i="12"/>
  <c r="I18" i="12"/>
  <c r="I16" i="12"/>
  <c r="J14" i="12"/>
  <c r="C34" i="12"/>
  <c r="J17" i="12"/>
  <c r="I15" i="12"/>
  <c r="H26" i="5"/>
  <c r="G24" i="5"/>
  <c r="G23" i="5"/>
  <c r="G26" i="5"/>
  <c r="B19" i="5"/>
  <c r="M13" i="5"/>
  <c r="F25" i="5"/>
  <c r="N25" i="5"/>
  <c r="K13" i="5"/>
  <c r="H23" i="5"/>
  <c r="G25" i="5"/>
  <c r="B15" i="5"/>
  <c r="B18" i="5"/>
  <c r="D25" i="5"/>
  <c r="L25" i="5"/>
  <c r="C23" i="5"/>
  <c r="I12" i="5"/>
  <c r="C14" i="5"/>
  <c r="D23" i="5"/>
  <c r="L23" i="5"/>
  <c r="C17" i="5"/>
  <c r="C16" i="5"/>
  <c r="E24" i="5"/>
  <c r="M24" i="5"/>
  <c r="F26" i="5"/>
  <c r="N26" i="5"/>
  <c r="B16" i="5"/>
  <c r="B17" i="5"/>
  <c r="C26" i="5"/>
  <c r="H24" i="5"/>
  <c r="I13" i="5"/>
  <c r="C25" i="5"/>
  <c r="B14" i="5"/>
  <c r="C15" i="5"/>
  <c r="F24" i="5"/>
  <c r="N24" i="5"/>
  <c r="H25" i="5"/>
  <c r="F23" i="5"/>
  <c r="N23" i="5"/>
  <c r="D26" i="5"/>
  <c r="L26" i="5"/>
  <c r="E26" i="5"/>
  <c r="M26" i="5"/>
  <c r="C24" i="5"/>
  <c r="D24" i="5"/>
  <c r="L24" i="5"/>
  <c r="C19" i="5"/>
  <c r="E25" i="5"/>
  <c r="M25" i="5"/>
  <c r="C18" i="5"/>
  <c r="E23" i="5"/>
  <c r="M23" i="5"/>
  <c r="F34" i="5"/>
  <c r="C34" i="5"/>
  <c r="F31" i="5"/>
  <c r="C31" i="5"/>
  <c r="C32" i="10"/>
  <c r="F32" i="10"/>
  <c r="F31" i="10"/>
  <c r="C31" i="10"/>
  <c r="C34" i="13"/>
  <c r="C35" i="19"/>
  <c r="F33" i="9"/>
  <c r="C33" i="9"/>
  <c r="D25" i="8"/>
  <c r="L25" i="8"/>
  <c r="G25" i="8"/>
  <c r="K13" i="8"/>
  <c r="E23" i="8"/>
  <c r="M23" i="8"/>
  <c r="C23" i="8"/>
  <c r="H25" i="8"/>
  <c r="H24" i="8"/>
  <c r="I13" i="8"/>
  <c r="F25" i="8"/>
  <c r="N25" i="8"/>
  <c r="B15" i="8"/>
  <c r="G24" i="8"/>
  <c r="G23" i="8"/>
  <c r="D23" i="8"/>
  <c r="L23" i="8"/>
  <c r="D26" i="8"/>
  <c r="L26" i="8"/>
  <c r="C18" i="8"/>
  <c r="B16" i="8"/>
  <c r="E26" i="8"/>
  <c r="M26" i="8"/>
  <c r="B14" i="8"/>
  <c r="H26" i="8"/>
  <c r="F26" i="8"/>
  <c r="N26" i="8"/>
  <c r="H23" i="8"/>
  <c r="C14" i="8"/>
  <c r="G26" i="8"/>
  <c r="M13" i="8"/>
  <c r="B18" i="8"/>
  <c r="C16" i="8"/>
  <c r="F23" i="8"/>
  <c r="N23" i="8"/>
  <c r="C24" i="8"/>
  <c r="I12" i="8"/>
  <c r="C26" i="8"/>
  <c r="E25" i="8"/>
  <c r="M25" i="8"/>
  <c r="D24" i="8"/>
  <c r="L24" i="8"/>
  <c r="C15" i="8"/>
  <c r="C17" i="8"/>
  <c r="F24" i="8"/>
  <c r="N24" i="8"/>
  <c r="E24" i="8"/>
  <c r="M24" i="8"/>
  <c r="C19" i="8"/>
  <c r="C25" i="8"/>
  <c r="B19" i="8"/>
  <c r="B17" i="8"/>
  <c r="F34" i="8"/>
  <c r="C34" i="8"/>
  <c r="C18" i="14"/>
  <c r="B13" i="14"/>
  <c r="D25" i="14"/>
  <c r="E23" i="14"/>
  <c r="I12" i="14"/>
  <c r="F13" i="14"/>
  <c r="B14" i="14"/>
  <c r="D24" i="14"/>
  <c r="F24" i="14"/>
  <c r="C14" i="14"/>
  <c r="H23" i="14"/>
  <c r="B15" i="14"/>
  <c r="H25" i="14"/>
  <c r="C24" i="14"/>
  <c r="G24" i="14"/>
  <c r="B12" i="14"/>
  <c r="I13" i="14"/>
  <c r="C16" i="14"/>
  <c r="B16" i="14"/>
  <c r="F25" i="14"/>
  <c r="G26" i="14"/>
  <c r="F26" i="14"/>
  <c r="C25" i="14"/>
  <c r="K13" i="14"/>
  <c r="E26" i="14"/>
  <c r="H24" i="14"/>
  <c r="E25" i="14"/>
  <c r="C17" i="14"/>
  <c r="G25" i="14"/>
  <c r="G23" i="14"/>
  <c r="D13" i="14"/>
  <c r="D23" i="14"/>
  <c r="B17" i="14"/>
  <c r="D26" i="14"/>
  <c r="C19" i="14"/>
  <c r="E24" i="14"/>
  <c r="C15" i="14"/>
  <c r="C23" i="14"/>
  <c r="M13" i="14"/>
  <c r="B19" i="14"/>
  <c r="H26" i="14"/>
  <c r="C26" i="14"/>
  <c r="F23" i="14"/>
  <c r="B18" i="14"/>
  <c r="C34" i="14"/>
  <c r="I16" i="14"/>
  <c r="J17" i="14"/>
  <c r="J19" i="14"/>
  <c r="J15" i="14"/>
  <c r="J18" i="14"/>
  <c r="I18" i="14"/>
  <c r="I19" i="14"/>
  <c r="I15" i="14"/>
  <c r="J16" i="14"/>
  <c r="I14" i="14"/>
  <c r="J14" i="14"/>
  <c r="I17" i="14"/>
  <c r="C33" i="15"/>
  <c r="C32" i="4"/>
  <c r="F33" i="5"/>
  <c r="C33" i="5"/>
  <c r="B14" i="9"/>
  <c r="C26" i="9"/>
  <c r="F25" i="9"/>
  <c r="H24" i="9"/>
  <c r="C18" i="9"/>
  <c r="B15" i="9"/>
  <c r="E26" i="9"/>
  <c r="M26" i="9"/>
  <c r="G24" i="9"/>
  <c r="C24" i="9"/>
  <c r="M13" i="9"/>
  <c r="C25" i="9"/>
  <c r="G25" i="9"/>
  <c r="E23" i="9"/>
  <c r="D25" i="9"/>
  <c r="F23" i="9"/>
  <c r="I13" i="9"/>
  <c r="C14" i="9"/>
  <c r="C15" i="9"/>
  <c r="H25" i="9"/>
  <c r="B18" i="9"/>
  <c r="H26" i="9"/>
  <c r="G23" i="9"/>
  <c r="C23" i="9"/>
  <c r="H23" i="9"/>
  <c r="B16" i="9"/>
  <c r="F24" i="9"/>
  <c r="B17" i="9"/>
  <c r="B19" i="9"/>
  <c r="F26" i="9"/>
  <c r="N26" i="9"/>
  <c r="E24" i="9"/>
  <c r="C19" i="9"/>
  <c r="K13" i="9"/>
  <c r="C17" i="9"/>
  <c r="E25" i="9"/>
  <c r="C16" i="9"/>
  <c r="G26" i="9"/>
  <c r="I12" i="9"/>
  <c r="D24" i="9"/>
  <c r="D23" i="9"/>
  <c r="D26" i="9"/>
  <c r="L26" i="9"/>
  <c r="C34" i="9"/>
  <c r="F34" i="9"/>
  <c r="C31" i="9"/>
  <c r="F31" i="9"/>
  <c r="B18" i="13"/>
  <c r="G24" i="13"/>
  <c r="G23" i="13"/>
  <c r="M13" i="13"/>
  <c r="E26" i="13"/>
  <c r="I13" i="13"/>
  <c r="D26" i="13"/>
  <c r="B12" i="13"/>
  <c r="C26" i="13"/>
  <c r="C19" i="13"/>
  <c r="B14" i="13"/>
  <c r="C25" i="13"/>
  <c r="H26" i="13"/>
  <c r="E23" i="13"/>
  <c r="D25" i="13"/>
  <c r="F23" i="13"/>
  <c r="G25" i="13"/>
  <c r="F26" i="13"/>
  <c r="I12" i="13"/>
  <c r="C17" i="13"/>
  <c r="C18" i="13"/>
  <c r="F25" i="13"/>
  <c r="F24" i="13"/>
  <c r="B13" i="13"/>
  <c r="D13" i="13"/>
  <c r="B17" i="13"/>
  <c r="C24" i="13"/>
  <c r="D23" i="13"/>
  <c r="B19" i="13"/>
  <c r="B15" i="13"/>
  <c r="C23" i="13"/>
  <c r="K13" i="13"/>
  <c r="H25" i="13"/>
  <c r="E24" i="13"/>
  <c r="B16" i="13"/>
  <c r="H24" i="13"/>
  <c r="E25" i="13"/>
  <c r="C15" i="13"/>
  <c r="H23" i="13"/>
  <c r="C14" i="13"/>
  <c r="G26" i="13"/>
  <c r="C16" i="13"/>
  <c r="D24" i="13"/>
  <c r="F13" i="13"/>
  <c r="J17" i="13"/>
  <c r="I15" i="13"/>
  <c r="J16" i="13"/>
  <c r="I16" i="13"/>
  <c r="J15" i="13"/>
  <c r="J14" i="13"/>
  <c r="I18" i="13"/>
  <c r="J19" i="13"/>
  <c r="I14" i="13"/>
  <c r="I17" i="13"/>
  <c r="I19" i="13"/>
  <c r="J18" i="13"/>
  <c r="C31" i="14"/>
  <c r="C31" i="15"/>
  <c r="E23" i="11"/>
  <c r="D24" i="11"/>
  <c r="E24" i="11"/>
  <c r="C16" i="11"/>
  <c r="I13" i="11"/>
  <c r="H23" i="11"/>
  <c r="F26" i="11"/>
  <c r="N26" i="11"/>
  <c r="G24" i="11"/>
  <c r="C26" i="11"/>
  <c r="D26" i="11"/>
  <c r="L26" i="11"/>
  <c r="I12" i="11"/>
  <c r="H24" i="11"/>
  <c r="B19" i="11"/>
  <c r="H25" i="11"/>
  <c r="G26" i="11"/>
  <c r="K13" i="11"/>
  <c r="F25" i="11"/>
  <c r="C14" i="11"/>
  <c r="F23" i="11"/>
  <c r="E25" i="11"/>
  <c r="B15" i="11"/>
  <c r="B17" i="11"/>
  <c r="C24" i="11"/>
  <c r="C25" i="11"/>
  <c r="C23" i="11"/>
  <c r="C19" i="11"/>
  <c r="D25" i="11"/>
  <c r="G23" i="11"/>
  <c r="M13" i="11"/>
  <c r="H26" i="11"/>
  <c r="D23" i="11"/>
  <c r="E26" i="11"/>
  <c r="M26" i="11"/>
  <c r="G25" i="11"/>
  <c r="F24" i="11"/>
  <c r="J17" i="11"/>
  <c r="I19" i="11"/>
  <c r="J19" i="11"/>
  <c r="J15" i="11"/>
  <c r="I16" i="11"/>
  <c r="J16" i="11"/>
  <c r="J18" i="11"/>
  <c r="J14" i="11"/>
  <c r="C24" i="4"/>
  <c r="C16" i="4"/>
  <c r="B16" i="4"/>
  <c r="I12" i="4"/>
  <c r="F99" i="1"/>
  <c r="D23" i="4"/>
  <c r="L23" i="4"/>
  <c r="B17" i="4"/>
  <c r="G24" i="4"/>
  <c r="D24" i="4"/>
  <c r="L24" i="4"/>
  <c r="I13" i="4"/>
  <c r="F101" i="1"/>
  <c r="F25" i="4"/>
  <c r="N25" i="4"/>
  <c r="H26" i="4"/>
  <c r="K13" i="4"/>
  <c r="E100" i="1"/>
  <c r="E23" i="4"/>
  <c r="M23" i="4"/>
  <c r="B18" i="4"/>
  <c r="D102" i="1"/>
  <c r="E24" i="4"/>
  <c r="M24" i="4"/>
  <c r="G100" i="1"/>
  <c r="E25" i="4"/>
  <c r="M25" i="4"/>
  <c r="G25" i="4"/>
  <c r="H23" i="4"/>
  <c r="E99" i="1"/>
  <c r="D100" i="1"/>
  <c r="G102" i="1"/>
  <c r="H101" i="1"/>
  <c r="F23" i="4"/>
  <c r="N23" i="4"/>
  <c r="G26" i="4"/>
  <c r="M13" i="4"/>
  <c r="H25" i="4"/>
  <c r="C14" i="4"/>
  <c r="G23" i="4"/>
  <c r="E26" i="4"/>
  <c r="M26" i="4"/>
  <c r="D25" i="4"/>
  <c r="L25" i="4"/>
  <c r="E102" i="1"/>
  <c r="C25" i="4"/>
  <c r="B15" i="4"/>
  <c r="B19" i="4"/>
  <c r="D26" i="4"/>
  <c r="L26" i="4"/>
  <c r="F26" i="4"/>
  <c r="N26" i="4"/>
  <c r="C19" i="4"/>
  <c r="F100" i="1"/>
  <c r="C18" i="4"/>
  <c r="D99" i="1"/>
  <c r="H100" i="1"/>
  <c r="C23" i="4"/>
  <c r="F102" i="1"/>
  <c r="C26" i="4"/>
  <c r="C15" i="4"/>
  <c r="B14" i="4"/>
  <c r="C17" i="4"/>
  <c r="E101" i="1"/>
  <c r="D101" i="1"/>
  <c r="H99" i="1"/>
  <c r="G99" i="1"/>
  <c r="F24" i="4"/>
  <c r="N24" i="4"/>
  <c r="G101" i="1"/>
  <c r="H24" i="4"/>
  <c r="H102" i="1"/>
  <c r="C34" i="4"/>
  <c r="C32" i="12"/>
  <c r="F32" i="5"/>
  <c r="C32" i="5"/>
  <c r="F34" i="19"/>
  <c r="C34" i="19"/>
  <c r="J32" i="4"/>
  <c r="G31" i="4"/>
  <c r="G32" i="12"/>
  <c r="G33" i="12"/>
  <c r="J31" i="14"/>
  <c r="G33" i="14"/>
  <c r="J32" i="12"/>
  <c r="G32" i="4"/>
  <c r="C68" i="1"/>
  <c r="J33" i="4"/>
  <c r="G31" i="12"/>
  <c r="J33" i="14"/>
  <c r="G32" i="14"/>
  <c r="J33" i="12"/>
  <c r="J34" i="4"/>
  <c r="G33" i="4"/>
  <c r="J32" i="14"/>
  <c r="J31" i="4"/>
  <c r="J34" i="13"/>
  <c r="G34" i="13"/>
  <c r="J34" i="14"/>
  <c r="G34" i="14"/>
  <c r="C69" i="1"/>
  <c r="G31" i="14"/>
  <c r="J31" i="12"/>
  <c r="G34" i="4"/>
  <c r="J34" i="12"/>
  <c r="G34" i="12"/>
  <c r="J31" i="13"/>
  <c r="G31" i="13"/>
  <c r="C67" i="1"/>
  <c r="J33" i="13"/>
  <c r="G33" i="13"/>
  <c r="J32" i="13"/>
  <c r="G32" i="13"/>
  <c r="AO6" i="1"/>
  <c r="R23" i="1"/>
  <c r="C57" i="1"/>
  <c r="R38" i="1"/>
  <c r="C72" i="1"/>
  <c r="E77" i="1"/>
  <c r="L25" i="11"/>
  <c r="R29" i="1"/>
  <c r="C63" i="1"/>
  <c r="M26" i="13"/>
  <c r="F70" i="1"/>
  <c r="D84" i="1"/>
  <c r="G32" i="9"/>
  <c r="J32" i="9"/>
  <c r="K24" i="9"/>
  <c r="H84" i="1"/>
  <c r="R66" i="1"/>
  <c r="C100" i="1"/>
  <c r="K24" i="12"/>
  <c r="H72" i="1"/>
  <c r="D72" i="1"/>
  <c r="G72" i="1"/>
  <c r="N24" i="12"/>
  <c r="R43" i="1"/>
  <c r="C77" i="1"/>
  <c r="L24" i="15"/>
  <c r="E60" i="1"/>
  <c r="G31" i="15"/>
  <c r="G87" i="1"/>
  <c r="D59" i="1"/>
  <c r="K23" i="15"/>
  <c r="H59" i="1"/>
  <c r="J31" i="15"/>
  <c r="E62" i="1"/>
  <c r="L26" i="15"/>
  <c r="R30" i="1"/>
  <c r="C64" i="1"/>
  <c r="D80" i="1"/>
  <c r="G32" i="10"/>
  <c r="J32" i="10"/>
  <c r="K24" i="10"/>
  <c r="H80" i="1"/>
  <c r="F79" i="1"/>
  <c r="M23" i="10"/>
  <c r="M25" i="10"/>
  <c r="F81" i="1"/>
  <c r="R26" i="1"/>
  <c r="C60" i="1"/>
  <c r="C58" i="1"/>
  <c r="R24" i="1"/>
  <c r="F55" i="1"/>
  <c r="M24" i="19"/>
  <c r="E55" i="1"/>
  <c r="L24" i="19"/>
  <c r="C101" i="1"/>
  <c r="R67" i="1"/>
  <c r="R57" i="1"/>
  <c r="C91" i="1"/>
  <c r="E76" i="1"/>
  <c r="L24" i="11"/>
  <c r="M24" i="13"/>
  <c r="F68" i="1"/>
  <c r="N26" i="13"/>
  <c r="G70" i="1"/>
  <c r="C86" i="1"/>
  <c r="R52" i="1"/>
  <c r="S52" i="1"/>
  <c r="M25" i="9"/>
  <c r="F85" i="1"/>
  <c r="N24" i="9"/>
  <c r="G84" i="1"/>
  <c r="E85" i="1"/>
  <c r="L25" i="9"/>
  <c r="G86" i="1"/>
  <c r="E86" i="1"/>
  <c r="G34" i="9"/>
  <c r="K26" i="9"/>
  <c r="H86" i="1"/>
  <c r="D86" i="1"/>
  <c r="F86" i="1"/>
  <c r="J34" i="9"/>
  <c r="N34" i="9"/>
  <c r="D66" i="1"/>
  <c r="K26" i="14"/>
  <c r="H66" i="1"/>
  <c r="L26" i="14"/>
  <c r="E66" i="1"/>
  <c r="D64" i="1"/>
  <c r="K24" i="14"/>
  <c r="H64" i="1"/>
  <c r="J32" i="8"/>
  <c r="H88" i="1"/>
  <c r="K24" i="8"/>
  <c r="F88" i="1"/>
  <c r="E88" i="1"/>
  <c r="G88" i="1"/>
  <c r="G32" i="8"/>
  <c r="D88" i="1"/>
  <c r="C79" i="1"/>
  <c r="R45" i="1"/>
  <c r="C74" i="1"/>
  <c r="R40" i="1"/>
  <c r="F71" i="1"/>
  <c r="M23" i="12"/>
  <c r="N23" i="12"/>
  <c r="G71" i="1"/>
  <c r="R65" i="1"/>
  <c r="C99" i="1"/>
  <c r="C62" i="1"/>
  <c r="R28" i="1"/>
  <c r="N23" i="15"/>
  <c r="G59" i="1"/>
  <c r="G33" i="10"/>
  <c r="D81" i="1"/>
  <c r="K25" i="10"/>
  <c r="H81" i="1"/>
  <c r="J33" i="10"/>
  <c r="J34" i="10"/>
  <c r="N34" i="10"/>
  <c r="G34" i="10"/>
  <c r="K26" i="10"/>
  <c r="H82" i="1"/>
  <c r="G81" i="1"/>
  <c r="N25" i="10"/>
  <c r="C65" i="1"/>
  <c r="R31" i="1"/>
  <c r="E58" i="1"/>
  <c r="L27" i="19"/>
  <c r="D57" i="1"/>
  <c r="K26" i="19"/>
  <c r="H57" i="1"/>
  <c r="J34" i="19"/>
  <c r="G34" i="19"/>
  <c r="J33" i="19"/>
  <c r="K25" i="19"/>
  <c r="H56" i="1"/>
  <c r="G33" i="19"/>
  <c r="D56" i="1"/>
  <c r="R37" i="1"/>
  <c r="C71" i="1"/>
  <c r="K26" i="4"/>
  <c r="K25" i="4"/>
  <c r="K24" i="4"/>
  <c r="D75" i="1"/>
  <c r="K23" i="11"/>
  <c r="H75" i="1"/>
  <c r="N23" i="11"/>
  <c r="G75" i="1"/>
  <c r="G77" i="1"/>
  <c r="N25" i="11"/>
  <c r="C59" i="1"/>
  <c r="R25" i="1"/>
  <c r="L24" i="13"/>
  <c r="E68" i="1"/>
  <c r="K23" i="13"/>
  <c r="H67" i="1"/>
  <c r="D67" i="1"/>
  <c r="K24" i="13"/>
  <c r="H68" i="1"/>
  <c r="D68" i="1"/>
  <c r="N24" i="13"/>
  <c r="G68" i="1"/>
  <c r="E69" i="1"/>
  <c r="L25" i="13"/>
  <c r="L26" i="13"/>
  <c r="E70" i="1"/>
  <c r="C83" i="1"/>
  <c r="R49" i="1"/>
  <c r="L23" i="9"/>
  <c r="E83" i="1"/>
  <c r="J31" i="9"/>
  <c r="K23" i="9"/>
  <c r="H83" i="1"/>
  <c r="G31" i="9"/>
  <c r="D83" i="1"/>
  <c r="G83" i="1"/>
  <c r="N23" i="9"/>
  <c r="G33" i="9"/>
  <c r="J33" i="9"/>
  <c r="D85" i="1"/>
  <c r="K25" i="9"/>
  <c r="H85" i="1"/>
  <c r="N25" i="9"/>
  <c r="G85" i="1"/>
  <c r="G63" i="1"/>
  <c r="N23" i="14"/>
  <c r="M25" i="14"/>
  <c r="F65" i="1"/>
  <c r="K25" i="14"/>
  <c r="H65" i="1"/>
  <c r="D65" i="1"/>
  <c r="E65" i="1"/>
  <c r="L25" i="14"/>
  <c r="C90" i="1"/>
  <c r="R56" i="1"/>
  <c r="D87" i="1"/>
  <c r="G31" i="8"/>
  <c r="E87" i="1"/>
  <c r="K23" i="8"/>
  <c r="H87" i="1"/>
  <c r="F87" i="1"/>
  <c r="J31" i="8"/>
  <c r="C70" i="1"/>
  <c r="R36" i="1"/>
  <c r="R46" i="1"/>
  <c r="C80" i="1"/>
  <c r="E95" i="1"/>
  <c r="H95" i="1"/>
  <c r="F95" i="1"/>
  <c r="J31" i="5"/>
  <c r="G95" i="1"/>
  <c r="D95" i="1"/>
  <c r="G31" i="5"/>
  <c r="K23" i="5"/>
  <c r="L24" i="12"/>
  <c r="E72" i="1"/>
  <c r="F72" i="1"/>
  <c r="M24" i="12"/>
  <c r="G73" i="1"/>
  <c r="N25" i="12"/>
  <c r="G34" i="7"/>
  <c r="G94" i="1"/>
  <c r="D94" i="1"/>
  <c r="E94" i="1"/>
  <c r="K26" i="7"/>
  <c r="F94" i="1"/>
  <c r="H94" i="1"/>
  <c r="J34" i="7"/>
  <c r="E59" i="1"/>
  <c r="L23" i="15"/>
  <c r="J34" i="15"/>
  <c r="K26" i="15"/>
  <c r="H62" i="1"/>
  <c r="D62" i="1"/>
  <c r="G34" i="15"/>
  <c r="F60" i="1"/>
  <c r="M24" i="15"/>
  <c r="M26" i="15"/>
  <c r="F62" i="1"/>
  <c r="F61" i="1"/>
  <c r="M25" i="15"/>
  <c r="K23" i="10"/>
  <c r="H79" i="1"/>
  <c r="G31" i="10"/>
  <c r="D79" i="1"/>
  <c r="J31" i="10"/>
  <c r="G79" i="1"/>
  <c r="N23" i="10"/>
  <c r="E79" i="1"/>
  <c r="L23" i="10"/>
  <c r="C73" i="1"/>
  <c r="R39" i="1"/>
  <c r="C76" i="1"/>
  <c r="R42" i="1"/>
  <c r="N26" i="19"/>
  <c r="G57" i="1"/>
  <c r="M26" i="19"/>
  <c r="E57" i="1"/>
  <c r="F57" i="1"/>
  <c r="F56" i="1"/>
  <c r="M25" i="19"/>
  <c r="G58" i="1"/>
  <c r="N27" i="19"/>
  <c r="N24" i="19"/>
  <c r="G55" i="1"/>
  <c r="R62" i="1"/>
  <c r="C96" i="1"/>
  <c r="K23" i="4"/>
  <c r="L23" i="11"/>
  <c r="E75" i="1"/>
  <c r="G33" i="11"/>
  <c r="D77" i="1"/>
  <c r="K25" i="11"/>
  <c r="H77" i="1"/>
  <c r="J33" i="11"/>
  <c r="M23" i="11"/>
  <c r="F75" i="1"/>
  <c r="F69" i="1"/>
  <c r="M25" i="13"/>
  <c r="D70" i="1"/>
  <c r="K26" i="13"/>
  <c r="H70" i="1"/>
  <c r="F83" i="1"/>
  <c r="M23" i="9"/>
  <c r="R63" i="1"/>
  <c r="C97" i="1"/>
  <c r="M26" i="14"/>
  <c r="F66" i="1"/>
  <c r="G64" i="1"/>
  <c r="N24" i="14"/>
  <c r="G34" i="5"/>
  <c r="K26" i="5"/>
  <c r="D98" i="1"/>
  <c r="F98" i="1"/>
  <c r="E98" i="1"/>
  <c r="H98" i="1"/>
  <c r="G98" i="1"/>
  <c r="J34" i="5"/>
  <c r="G74" i="1"/>
  <c r="N26" i="12"/>
  <c r="R60" i="1"/>
  <c r="C94" i="1"/>
  <c r="H92" i="1"/>
  <c r="J32" i="7"/>
  <c r="F92" i="1"/>
  <c r="D92" i="1"/>
  <c r="G92" i="1"/>
  <c r="G32" i="7"/>
  <c r="E92" i="1"/>
  <c r="K24" i="7"/>
  <c r="C92" i="1"/>
  <c r="R58" i="1"/>
  <c r="N24" i="15"/>
  <c r="G60" i="1"/>
  <c r="N26" i="15"/>
  <c r="G62" i="1"/>
  <c r="K24" i="15"/>
  <c r="H60" i="1"/>
  <c r="J32" i="15"/>
  <c r="D60" i="1"/>
  <c r="G32" i="15"/>
  <c r="L25" i="15"/>
  <c r="E61" i="1"/>
  <c r="K25" i="15"/>
  <c r="H61" i="1"/>
  <c r="G33" i="15"/>
  <c r="D61" i="1"/>
  <c r="J33" i="15"/>
  <c r="L25" i="10"/>
  <c r="E81" i="1"/>
  <c r="N24" i="10"/>
  <c r="G80" i="1"/>
  <c r="R22" i="1"/>
  <c r="C56" i="1"/>
  <c r="K27" i="19"/>
  <c r="H58" i="1"/>
  <c r="G35" i="19"/>
  <c r="J35" i="19"/>
  <c r="D58" i="1"/>
  <c r="G56" i="1"/>
  <c r="N25" i="19"/>
  <c r="G34" i="11"/>
  <c r="K26" i="11"/>
  <c r="H78" i="1"/>
  <c r="J34" i="11"/>
  <c r="N34" i="11"/>
  <c r="G69" i="1"/>
  <c r="N25" i="13"/>
  <c r="F67" i="1"/>
  <c r="M23" i="13"/>
  <c r="L24" i="9"/>
  <c r="E84" i="1"/>
  <c r="F84" i="1"/>
  <c r="M24" i="9"/>
  <c r="D63" i="1"/>
  <c r="K23" i="14"/>
  <c r="H63" i="1"/>
  <c r="N26" i="14"/>
  <c r="G66" i="1"/>
  <c r="C98" i="1"/>
  <c r="R64" i="1"/>
  <c r="L26" i="12"/>
  <c r="E74" i="1"/>
  <c r="K25" i="12"/>
  <c r="H73" i="1"/>
  <c r="D73" i="1"/>
  <c r="F74" i="1"/>
  <c r="M26" i="12"/>
  <c r="L25" i="12"/>
  <c r="E73" i="1"/>
  <c r="J31" i="7"/>
  <c r="D91" i="1"/>
  <c r="E91" i="1"/>
  <c r="G91" i="1"/>
  <c r="G31" i="7"/>
  <c r="H91" i="1"/>
  <c r="F91" i="1"/>
  <c r="K23" i="7"/>
  <c r="C102" i="1"/>
  <c r="R68" i="1"/>
  <c r="N24" i="11"/>
  <c r="G76" i="1"/>
  <c r="G32" i="11"/>
  <c r="K24" i="11"/>
  <c r="H76" i="1"/>
  <c r="J32" i="11"/>
  <c r="D76" i="1"/>
  <c r="F77" i="1"/>
  <c r="M25" i="11"/>
  <c r="M24" i="11"/>
  <c r="F76" i="1"/>
  <c r="E67" i="1"/>
  <c r="L23" i="13"/>
  <c r="G67" i="1"/>
  <c r="N23" i="13"/>
  <c r="K25" i="13"/>
  <c r="H69" i="1"/>
  <c r="D69" i="1"/>
  <c r="C61" i="1"/>
  <c r="R27" i="1"/>
  <c r="C66" i="1"/>
  <c r="R32" i="1"/>
  <c r="F64" i="1"/>
  <c r="M24" i="14"/>
  <c r="L23" i="14"/>
  <c r="E63" i="1"/>
  <c r="G65" i="1"/>
  <c r="N25" i="14"/>
  <c r="E64" i="1"/>
  <c r="L24" i="14"/>
  <c r="F63" i="1"/>
  <c r="M23" i="14"/>
  <c r="H89" i="1"/>
  <c r="E89" i="1"/>
  <c r="F89" i="1"/>
  <c r="G89" i="1"/>
  <c r="K25" i="8"/>
  <c r="D89" i="1"/>
  <c r="G33" i="8"/>
  <c r="J33" i="8"/>
  <c r="K26" i="8"/>
  <c r="H90" i="1"/>
  <c r="J34" i="8"/>
  <c r="F90" i="1"/>
  <c r="G34" i="8"/>
  <c r="G90" i="1"/>
  <c r="D90" i="1"/>
  <c r="E90" i="1"/>
  <c r="C85" i="1"/>
  <c r="R51" i="1"/>
  <c r="C95" i="1"/>
  <c r="R61" i="1"/>
  <c r="D96" i="1"/>
  <c r="K24" i="5"/>
  <c r="H96" i="1"/>
  <c r="G96" i="1"/>
  <c r="E96" i="1"/>
  <c r="F96" i="1"/>
  <c r="J32" i="5"/>
  <c r="G32" i="5"/>
  <c r="K25" i="5"/>
  <c r="J33" i="5"/>
  <c r="H97" i="1"/>
  <c r="F97" i="1"/>
  <c r="D97" i="1"/>
  <c r="E97" i="1"/>
  <c r="G97" i="1"/>
  <c r="G33" i="5"/>
  <c r="L23" i="12"/>
  <c r="E71" i="1"/>
  <c r="K23" i="12"/>
  <c r="H71" i="1"/>
  <c r="D71" i="1"/>
  <c r="M25" i="12"/>
  <c r="F73" i="1"/>
  <c r="D74" i="1"/>
  <c r="K26" i="12"/>
  <c r="H74" i="1"/>
  <c r="K25" i="7"/>
  <c r="F93" i="1"/>
  <c r="E93" i="1"/>
  <c r="J33" i="7"/>
  <c r="G93" i="1"/>
  <c r="H93" i="1"/>
  <c r="D93" i="1"/>
  <c r="G33" i="7"/>
  <c r="N25" i="15"/>
  <c r="G61" i="1"/>
  <c r="F59" i="1"/>
  <c r="M23" i="15"/>
  <c r="C89" i="1"/>
  <c r="R55" i="1"/>
  <c r="C81" i="1"/>
  <c r="R47" i="1"/>
  <c r="R48" i="1"/>
  <c r="S48" i="1"/>
  <c r="C82" i="1"/>
  <c r="L24" i="10"/>
  <c r="E80" i="1"/>
  <c r="F80" i="1"/>
  <c r="M24" i="10"/>
  <c r="C93" i="1"/>
  <c r="R59" i="1"/>
  <c r="C87" i="1"/>
  <c r="R53" i="1"/>
  <c r="R54" i="1"/>
  <c r="C88" i="1"/>
  <c r="K24" i="19"/>
  <c r="H55" i="1"/>
  <c r="D55" i="1"/>
  <c r="L25" i="19"/>
  <c r="E56" i="1"/>
  <c r="F58" i="1"/>
  <c r="M27" i="19"/>
  <c r="R50" i="1"/>
  <c r="C84" i="1"/>
  <c r="N34" i="12"/>
  <c r="M31" i="12"/>
  <c r="N34" i="13"/>
  <c r="M33" i="14"/>
  <c r="N34" i="14"/>
  <c r="N32" i="4"/>
  <c r="N31" i="12"/>
  <c r="N33" i="14"/>
  <c r="M31" i="14"/>
  <c r="N32" i="14"/>
  <c r="M33" i="4"/>
  <c r="N34" i="4"/>
  <c r="M34" i="12"/>
  <c r="N33" i="12"/>
  <c r="N31" i="4"/>
  <c r="M34" i="14"/>
  <c r="N31" i="14"/>
  <c r="M33" i="12"/>
  <c r="M31" i="4"/>
  <c r="M34" i="4"/>
  <c r="M32" i="14"/>
  <c r="M32" i="12"/>
  <c r="M32" i="4"/>
  <c r="M34" i="13"/>
  <c r="N31" i="7"/>
  <c r="N32" i="12"/>
  <c r="N33" i="4"/>
  <c r="N32" i="13"/>
  <c r="M33" i="13"/>
  <c r="M32" i="13"/>
  <c r="N33" i="13"/>
  <c r="M31" i="13"/>
  <c r="N31" i="13"/>
  <c r="N34" i="5"/>
  <c r="N32" i="8"/>
  <c r="N32" i="10"/>
  <c r="N33" i="5"/>
  <c r="N31" i="5"/>
  <c r="N32" i="5"/>
  <c r="N31" i="9"/>
  <c r="N32" i="7"/>
  <c r="N33" i="7"/>
  <c r="N34" i="7"/>
  <c r="N31" i="8"/>
  <c r="N33" i="8"/>
  <c r="N34" i="8"/>
  <c r="N32" i="9"/>
  <c r="N33" i="9"/>
  <c r="N31" i="10"/>
  <c r="N33" i="10"/>
  <c r="N33" i="15"/>
  <c r="N34" i="15"/>
  <c r="N32" i="15"/>
  <c r="N31" i="15"/>
  <c r="T59" i="1"/>
  <c r="T64" i="1"/>
  <c r="M34" i="5"/>
  <c r="M34" i="7"/>
  <c r="M31" i="5"/>
  <c r="T46" i="1"/>
  <c r="M32" i="8"/>
  <c r="M32" i="10"/>
  <c r="T23" i="1"/>
  <c r="T50" i="1"/>
  <c r="T48" i="1"/>
  <c r="M32" i="15"/>
  <c r="T58" i="1"/>
  <c r="M32" i="7"/>
  <c r="T39" i="1"/>
  <c r="M31" i="10"/>
  <c r="M34" i="15"/>
  <c r="M31" i="8"/>
  <c r="T49" i="1"/>
  <c r="T28" i="1"/>
  <c r="T40" i="1"/>
  <c r="T57" i="1"/>
  <c r="T30" i="1"/>
  <c r="T53" i="1"/>
  <c r="T55" i="1"/>
  <c r="T51" i="1"/>
  <c r="T32" i="1"/>
  <c r="M34" i="11"/>
  <c r="Q34" i="11"/>
  <c r="O34" i="11"/>
  <c r="T60" i="1"/>
  <c r="T63" i="1"/>
  <c r="M33" i="9"/>
  <c r="M31" i="9"/>
  <c r="M33" i="10"/>
  <c r="T52" i="1"/>
  <c r="T24" i="1"/>
  <c r="M31" i="15"/>
  <c r="T43" i="1"/>
  <c r="T29" i="1"/>
  <c r="T38" i="1"/>
  <c r="T47" i="1"/>
  <c r="M33" i="7"/>
  <c r="M33" i="5"/>
  <c r="M32" i="5"/>
  <c r="T61" i="1"/>
  <c r="T27" i="1"/>
  <c r="T22" i="1"/>
  <c r="T31" i="1"/>
  <c r="M34" i="8"/>
  <c r="M33" i="15"/>
  <c r="T62" i="1"/>
  <c r="T54" i="1"/>
  <c r="M33" i="8"/>
  <c r="M31" i="7"/>
  <c r="T42" i="1"/>
  <c r="T36" i="1"/>
  <c r="T56" i="1"/>
  <c r="T25" i="1"/>
  <c r="T37" i="1"/>
  <c r="O34" i="10"/>
  <c r="M34" i="10"/>
  <c r="Q34" i="10"/>
  <c r="T45" i="1"/>
  <c r="O34" i="9"/>
  <c r="M34" i="9"/>
  <c r="Q34" i="9"/>
  <c r="T26" i="1"/>
  <c r="M32" i="9"/>
  <c r="Q34" i="12"/>
  <c r="Q31" i="12"/>
  <c r="Q34" i="13"/>
  <c r="Q34" i="14"/>
  <c r="Q33" i="14"/>
  <c r="Q34" i="4"/>
  <c r="Q33" i="12"/>
  <c r="Q31" i="7"/>
  <c r="Q32" i="12"/>
  <c r="Q32" i="4"/>
  <c r="Q31" i="14"/>
  <c r="Q33" i="4"/>
  <c r="Q32" i="14"/>
  <c r="Q31" i="4"/>
  <c r="Q32" i="13"/>
  <c r="Q33" i="13"/>
  <c r="Q32" i="7"/>
  <c r="Q31" i="13"/>
  <c r="Q32" i="10"/>
  <c r="Q34" i="5"/>
  <c r="Q33" i="5"/>
  <c r="Q33" i="7"/>
  <c r="Q32" i="8"/>
  <c r="Q31" i="5"/>
  <c r="Q32" i="5"/>
  <c r="Q31" i="9"/>
  <c r="Q33" i="9"/>
  <c r="Q32" i="9"/>
  <c r="Q31" i="8"/>
  <c r="Q34" i="7"/>
  <c r="Q31" i="10"/>
  <c r="Q34" i="8"/>
  <c r="Q33" i="8"/>
  <c r="Q33" i="10"/>
  <c r="Q33" i="15"/>
  <c r="Q31" i="15"/>
  <c r="Q32" i="15"/>
  <c r="Q34" i="15"/>
  <c r="O34" i="12"/>
  <c r="O31" i="12"/>
  <c r="O33" i="12"/>
  <c r="O32" i="12"/>
  <c r="O34" i="13"/>
  <c r="O32" i="14"/>
  <c r="O34" i="14"/>
  <c r="O33" i="14"/>
  <c r="O33" i="4"/>
  <c r="S67" i="1"/>
  <c r="O31" i="14"/>
  <c r="O34" i="4"/>
  <c r="S68" i="1"/>
  <c r="O31" i="4"/>
  <c r="S65" i="1"/>
  <c r="O32" i="4"/>
  <c r="S66" i="1"/>
  <c r="O31" i="13"/>
  <c r="O32" i="5"/>
  <c r="S62" i="1"/>
  <c r="O33" i="13"/>
  <c r="O32" i="13"/>
  <c r="O33" i="5"/>
  <c r="S63" i="1"/>
  <c r="O33" i="9"/>
  <c r="S51" i="1"/>
  <c r="O34" i="5"/>
  <c r="S64" i="1"/>
  <c r="O31" i="5"/>
  <c r="S61" i="1"/>
  <c r="O31" i="9"/>
  <c r="S49" i="1"/>
  <c r="O32" i="9"/>
  <c r="S50" i="1"/>
  <c r="O33" i="7"/>
  <c r="S59" i="1"/>
  <c r="O34" i="7"/>
  <c r="S60" i="1"/>
  <c r="O33" i="10"/>
  <c r="S47" i="1"/>
  <c r="O32" i="7"/>
  <c r="S58" i="1"/>
  <c r="O31" i="7"/>
  <c r="S57" i="1"/>
  <c r="O31" i="10"/>
  <c r="S45" i="1"/>
  <c r="O32" i="10"/>
  <c r="S46" i="1"/>
  <c r="O34" i="8"/>
  <c r="S56" i="1"/>
  <c r="O31" i="8"/>
  <c r="S53" i="1"/>
  <c r="O33" i="8"/>
  <c r="S55" i="1"/>
  <c r="O32" i="8"/>
  <c r="S54" i="1"/>
  <c r="O34" i="15"/>
  <c r="O32" i="15"/>
  <c r="O31" i="15"/>
  <c r="O33" i="15"/>
  <c r="H42" i="1"/>
  <c r="H42" i="40"/>
  <c r="L42" i="40"/>
  <c r="H43" i="1"/>
  <c r="H43" i="40"/>
  <c r="L43" i="40"/>
  <c r="H44" i="1"/>
  <c r="H44" i="40"/>
  <c r="L44" i="40"/>
  <c r="H37" i="1"/>
  <c r="H37" i="40"/>
  <c r="L37" i="40"/>
  <c r="H41" i="1"/>
  <c r="H41" i="40"/>
  <c r="L41" i="40"/>
  <c r="H40" i="1"/>
  <c r="H40" i="40"/>
  <c r="L40" i="40"/>
  <c r="H38" i="1"/>
  <c r="H38" i="40"/>
  <c r="L38" i="40"/>
  <c r="H39" i="1"/>
  <c r="H39" i="40"/>
  <c r="L39" i="40"/>
  <c r="H32" i="1"/>
  <c r="H32" i="40"/>
  <c r="L32" i="40"/>
  <c r="H36" i="1"/>
  <c r="H36" i="40"/>
  <c r="L36" i="40"/>
  <c r="H35" i="1"/>
  <c r="H35" i="40"/>
  <c r="L35" i="40"/>
  <c r="H34" i="1"/>
  <c r="H34" i="40"/>
  <c r="L34" i="40"/>
  <c r="H33" i="1"/>
  <c r="H33" i="40"/>
  <c r="L33" i="40"/>
  <c r="H30" i="1"/>
  <c r="H30" i="40"/>
  <c r="L30" i="40"/>
  <c r="H29" i="1"/>
  <c r="H29" i="40"/>
  <c r="L29" i="40"/>
  <c r="S37" i="1"/>
  <c r="S39" i="1"/>
  <c r="S38" i="1"/>
  <c r="S40" i="1"/>
  <c r="S36" i="1"/>
  <c r="S34" i="1"/>
  <c r="S33" i="1"/>
  <c r="H28" i="1"/>
  <c r="H28" i="40"/>
  <c r="L28" i="40"/>
  <c r="S35" i="1"/>
  <c r="S32" i="1"/>
  <c r="S29" i="1"/>
  <c r="S30" i="1"/>
  <c r="S31" i="1"/>
  <c r="S28" i="1"/>
  <c r="S27" i="1"/>
  <c r="S25" i="1"/>
  <c r="S26" i="1"/>
  <c r="I29" i="40"/>
  <c r="J29" i="40"/>
  <c r="K29" i="40"/>
  <c r="I38" i="40"/>
  <c r="J38" i="40"/>
  <c r="K38" i="40"/>
  <c r="I39" i="40"/>
  <c r="J39" i="40"/>
  <c r="K39" i="40"/>
  <c r="I33" i="40"/>
  <c r="J33" i="40"/>
  <c r="K33" i="40"/>
  <c r="I41" i="40"/>
  <c r="J41" i="40"/>
  <c r="K41" i="40"/>
  <c r="I40" i="40"/>
  <c r="J40" i="40"/>
  <c r="K40" i="40"/>
  <c r="I34" i="40"/>
  <c r="J34" i="40"/>
  <c r="K34" i="40"/>
  <c r="I37" i="40"/>
  <c r="J37" i="40"/>
  <c r="K37" i="40"/>
  <c r="I35" i="40"/>
  <c r="J35" i="40"/>
  <c r="K35" i="40"/>
  <c r="I44" i="40"/>
  <c r="J44" i="40"/>
  <c r="K44" i="40"/>
  <c r="I36" i="40"/>
  <c r="J36" i="40"/>
  <c r="K36" i="40"/>
  <c r="I43" i="40"/>
  <c r="J43" i="40"/>
  <c r="K43" i="40"/>
  <c r="I30" i="40"/>
  <c r="J30" i="40"/>
  <c r="K30" i="40"/>
  <c r="I32" i="40"/>
  <c r="J32" i="40"/>
  <c r="K32" i="40"/>
  <c r="I42" i="40"/>
  <c r="J42" i="40"/>
  <c r="K42" i="40"/>
  <c r="H23" i="1"/>
  <c r="H23" i="40"/>
  <c r="H18" i="1"/>
  <c r="H18" i="40"/>
  <c r="H19" i="1"/>
  <c r="H19" i="40"/>
  <c r="H16" i="1"/>
  <c r="H16" i="40"/>
  <c r="H17" i="1"/>
  <c r="H17" i="40"/>
  <c r="H15" i="1"/>
  <c r="H15" i="40"/>
  <c r="H14" i="1"/>
  <c r="H14" i="40"/>
  <c r="H13" i="1"/>
  <c r="H13" i="40"/>
  <c r="H10" i="1"/>
  <c r="H10" i="40"/>
  <c r="H9" i="1"/>
  <c r="H9" i="40"/>
  <c r="M43" i="40"/>
  <c r="M42" i="40"/>
  <c r="M36" i="40"/>
  <c r="M32" i="40"/>
  <c r="M30" i="40"/>
  <c r="M37" i="40"/>
  <c r="M33" i="40"/>
  <c r="M34" i="40"/>
  <c r="M39" i="40"/>
  <c r="M44" i="40"/>
  <c r="M40" i="40"/>
  <c r="M38" i="40"/>
  <c r="M35" i="40"/>
  <c r="M41" i="40"/>
  <c r="M29" i="40"/>
  <c r="H31" i="1"/>
  <c r="H31" i="40"/>
  <c r="L31" i="40"/>
  <c r="I31" i="40"/>
  <c r="J31" i="40"/>
  <c r="K31" i="40"/>
  <c r="D7" i="11"/>
  <c r="D4" i="11"/>
  <c r="I18" i="11"/>
  <c r="B14" i="11"/>
  <c r="B16" i="11"/>
  <c r="B18" i="11"/>
  <c r="C18" i="11"/>
  <c r="C17" i="11"/>
  <c r="F34" i="11"/>
  <c r="C34" i="11"/>
  <c r="C15" i="11"/>
  <c r="M31" i="40"/>
  <c r="I15" i="11"/>
  <c r="F31" i="11"/>
  <c r="C31" i="11"/>
  <c r="I17" i="11"/>
  <c r="I14" i="11"/>
  <c r="C78" i="1"/>
  <c r="R44" i="1"/>
  <c r="J31" i="11"/>
  <c r="N33" i="11"/>
  <c r="G31" i="11"/>
  <c r="C75" i="1"/>
  <c r="R41" i="1"/>
  <c r="S44" i="1"/>
  <c r="T44" i="1"/>
  <c r="M32" i="11"/>
  <c r="M33" i="11"/>
  <c r="Q33" i="11"/>
  <c r="N31" i="11"/>
  <c r="N32" i="11"/>
  <c r="M31" i="11"/>
  <c r="T41" i="1"/>
  <c r="Q32" i="11"/>
  <c r="Q31" i="11"/>
  <c r="D5" i="19"/>
  <c r="B15" i="19"/>
  <c r="I19" i="19"/>
  <c r="I18" i="19"/>
  <c r="I16" i="19"/>
  <c r="I15" i="19"/>
  <c r="O32" i="11"/>
  <c r="S42" i="1"/>
  <c r="O31" i="11"/>
  <c r="S41" i="1"/>
  <c r="O33" i="11"/>
  <c r="S43" i="1"/>
  <c r="F32" i="19"/>
  <c r="B19" i="19"/>
  <c r="B17" i="19"/>
  <c r="C32" i="19"/>
  <c r="H25" i="1"/>
  <c r="H25" i="40"/>
  <c r="H12" i="1"/>
  <c r="H12" i="40"/>
  <c r="H26" i="1"/>
  <c r="H26" i="40"/>
  <c r="H27" i="1"/>
  <c r="H11" i="1"/>
  <c r="J32" i="19"/>
  <c r="G32" i="19"/>
  <c r="M35" i="19"/>
  <c r="R21" i="1"/>
  <c r="C55" i="1"/>
  <c r="H11" i="40"/>
  <c r="H27" i="40"/>
  <c r="L27" i="40"/>
  <c r="N34" i="19"/>
  <c r="N35" i="19"/>
  <c r="Q35" i="19"/>
  <c r="M33" i="19"/>
  <c r="M34" i="19"/>
  <c r="N32" i="19"/>
  <c r="N33" i="19"/>
  <c r="M32" i="19"/>
  <c r="T21" i="1"/>
  <c r="Q33" i="19"/>
  <c r="Q34" i="19"/>
  <c r="Q32" i="19"/>
  <c r="O32" i="19"/>
  <c r="S21" i="1"/>
  <c r="O33" i="19"/>
  <c r="S22" i="1"/>
  <c r="H24" i="1"/>
  <c r="O35" i="19"/>
  <c r="S24" i="1"/>
  <c r="O34" i="19"/>
  <c r="S23" i="1"/>
  <c r="H21" i="1"/>
  <c r="H21" i="40"/>
  <c r="H5" i="1"/>
  <c r="H5" i="40"/>
  <c r="H20" i="1"/>
  <c r="H20" i="40"/>
  <c r="H8" i="1"/>
  <c r="H8" i="40"/>
  <c r="H22" i="1"/>
  <c r="H22" i="40"/>
  <c r="H7" i="1"/>
  <c r="H7" i="40"/>
  <c r="H6" i="1"/>
  <c r="H6" i="40"/>
  <c r="T27" i="40"/>
  <c r="D6" i="40"/>
  <c r="I6" i="40"/>
  <c r="J6" i="40"/>
  <c r="D5" i="40"/>
  <c r="I5" i="40"/>
  <c r="J5" i="40"/>
  <c r="D7" i="40"/>
  <c r="I7" i="40"/>
  <c r="J7" i="40"/>
  <c r="D8" i="40"/>
  <c r="I8" i="40"/>
  <c r="J8" i="40"/>
  <c r="I9" i="40"/>
  <c r="J9" i="40"/>
  <c r="I10" i="40"/>
  <c r="J10" i="40"/>
  <c r="I11" i="40"/>
  <c r="J11" i="40"/>
  <c r="I12" i="40"/>
  <c r="J12" i="40"/>
  <c r="I13" i="40"/>
  <c r="J13" i="40"/>
  <c r="I14" i="40"/>
  <c r="J14" i="40"/>
  <c r="I15" i="40"/>
  <c r="J15" i="40"/>
  <c r="I16" i="40"/>
  <c r="J16" i="40"/>
  <c r="I17" i="40"/>
  <c r="J17" i="40"/>
  <c r="I18" i="40"/>
  <c r="J18" i="40"/>
  <c r="I19" i="40"/>
  <c r="J19" i="40"/>
  <c r="I20" i="40"/>
  <c r="J20" i="40"/>
  <c r="I21" i="40"/>
  <c r="J21" i="40"/>
  <c r="I22" i="40"/>
  <c r="J22" i="40"/>
  <c r="I23" i="40"/>
  <c r="J23" i="40"/>
  <c r="H24" i="40"/>
  <c r="I24" i="40"/>
  <c r="J24" i="40"/>
  <c r="I25" i="40"/>
  <c r="J25" i="40"/>
  <c r="I26" i="40"/>
  <c r="J26" i="40"/>
  <c r="I27" i="40"/>
  <c r="J27" i="40"/>
  <c r="I28" i="40"/>
  <c r="J28" i="40"/>
  <c r="K6" i="40"/>
  <c r="L6" i="40"/>
  <c r="D27" i="40"/>
  <c r="D16" i="40"/>
  <c r="D28" i="40"/>
  <c r="D13" i="40"/>
  <c r="D18" i="40"/>
  <c r="D25" i="40"/>
  <c r="D9" i="40"/>
  <c r="D17" i="40"/>
  <c r="D21" i="40"/>
  <c r="D15" i="40"/>
  <c r="D12" i="40"/>
  <c r="D23" i="40"/>
  <c r="D19" i="40"/>
  <c r="D26" i="40"/>
  <c r="D11" i="40"/>
  <c r="D22" i="40"/>
  <c r="D24" i="40"/>
  <c r="D20" i="40"/>
  <c r="D10" i="40"/>
  <c r="D14" i="40"/>
  <c r="K17" i="40"/>
  <c r="L17" i="40"/>
  <c r="M17" i="40"/>
  <c r="K27" i="40"/>
  <c r="M27" i="40"/>
  <c r="K9" i="40"/>
  <c r="K25" i="40"/>
  <c r="K13" i="40"/>
  <c r="K5" i="40"/>
  <c r="K16" i="40"/>
  <c r="K15" i="40"/>
  <c r="K28" i="40"/>
  <c r="M28" i="40"/>
  <c r="K18" i="40"/>
  <c r="K23" i="40"/>
  <c r="K22" i="40"/>
  <c r="K26" i="40"/>
  <c r="K19" i="40"/>
  <c r="K20" i="40"/>
  <c r="K11" i="40"/>
  <c r="K10" i="40"/>
  <c r="K24" i="40"/>
  <c r="K21" i="40"/>
  <c r="K8" i="40"/>
  <c r="M6" i="40"/>
  <c r="K14" i="40"/>
  <c r="K12" i="40"/>
  <c r="K7" i="40"/>
  <c r="L7" i="40"/>
  <c r="M7" i="40"/>
  <c r="L11" i="40"/>
  <c r="M11" i="40"/>
  <c r="L15" i="40"/>
  <c r="M15" i="40"/>
  <c r="L20" i="40"/>
  <c r="M20" i="40"/>
  <c r="L16" i="40"/>
  <c r="M16" i="40"/>
  <c r="L14" i="40"/>
  <c r="M14" i="40"/>
  <c r="L19" i="40"/>
  <c r="M19" i="40"/>
  <c r="L5" i="40"/>
  <c r="M5" i="40"/>
  <c r="L26" i="40"/>
  <c r="M26" i="40"/>
  <c r="L13" i="40"/>
  <c r="M13" i="40"/>
  <c r="L12" i="40"/>
  <c r="M12" i="40"/>
  <c r="L8" i="40"/>
  <c r="M8" i="40"/>
  <c r="L22" i="40"/>
  <c r="M22" i="40"/>
  <c r="L23" i="40"/>
  <c r="M23" i="40"/>
  <c r="L25" i="40"/>
  <c r="M25" i="40"/>
  <c r="L21" i="40"/>
  <c r="M21" i="40"/>
  <c r="L18" i="40"/>
  <c r="M18" i="40"/>
  <c r="L9" i="40"/>
  <c r="M9" i="40"/>
  <c r="L24" i="40"/>
  <c r="M24" i="40"/>
  <c r="L10" i="40"/>
  <c r="M10" i="40"/>
</calcChain>
</file>

<file path=xl/sharedStrings.xml><?xml version="1.0" encoding="utf-8"?>
<sst xmlns="http://schemas.openxmlformats.org/spreadsheetml/2006/main" count="636" uniqueCount="154">
  <si>
    <t>Clast
 table</t>
  </si>
  <si>
    <t>Place</t>
  </si>
  <si>
    <t>A</t>
  </si>
  <si>
    <t>B</t>
  </si>
  <si>
    <t>C</t>
  </si>
  <si>
    <t>D</t>
  </si>
  <si>
    <t>Prénom</t>
  </si>
  <si>
    <t>Joueurs</t>
  </si>
  <si>
    <t>Joueur</t>
  </si>
  <si>
    <t>Match1</t>
  </si>
  <si>
    <t>Match2</t>
  </si>
  <si>
    <t>Match3</t>
  </si>
  <si>
    <t>Match4</t>
  </si>
  <si>
    <t>Points</t>
  </si>
  <si>
    <t>Pts</t>
  </si>
  <si>
    <t>Diff.</t>
  </si>
  <si>
    <t>Nb Joueur par table</t>
  </si>
  <si>
    <t>Victoire</t>
  </si>
  <si>
    <t>Défaite</t>
  </si>
  <si>
    <t>Poule de</t>
  </si>
  <si>
    <t>Différence de Points</t>
  </si>
  <si>
    <t>PP</t>
  </si>
  <si>
    <t>PC</t>
  </si>
  <si>
    <t>Classement</t>
  </si>
  <si>
    <t>Table (T1 à T12)</t>
  </si>
  <si>
    <t>Contrats</t>
  </si>
  <si>
    <t>Prénoms</t>
  </si>
  <si>
    <t>classement</t>
  </si>
  <si>
    <t>TABLE    1</t>
  </si>
  <si>
    <t>TABLE    2</t>
  </si>
  <si>
    <t>TABLE    3</t>
  </si>
  <si>
    <t>TABLE    4</t>
  </si>
  <si>
    <t>TABLE    5</t>
  </si>
  <si>
    <t>TABLE    6</t>
  </si>
  <si>
    <t>TABLE    7</t>
  </si>
  <si>
    <t>TABLE    8</t>
  </si>
  <si>
    <t>TABLE    9</t>
  </si>
  <si>
    <t>TABLE    10</t>
  </si>
  <si>
    <t>TABLE    11</t>
  </si>
  <si>
    <t>TABLE    12</t>
  </si>
  <si>
    <t>Prenoms</t>
  </si>
  <si>
    <t>M1</t>
  </si>
  <si>
    <t>M2</t>
  </si>
  <si>
    <t>M3</t>
  </si>
  <si>
    <t>M4</t>
  </si>
  <si>
    <t>C1</t>
  </si>
  <si>
    <t>Points des matchs</t>
  </si>
  <si>
    <t>Points des contrats</t>
  </si>
  <si>
    <t>NOM</t>
  </si>
  <si>
    <t>EFFACER</t>
  </si>
  <si>
    <t>ROTATION</t>
  </si>
  <si>
    <t>11 pour la table 1 Joueur A</t>
  </si>
  <si>
    <t>12 pour la table 1 Joueur B</t>
  </si>
  <si>
    <t>13 pour la table 1 Joueur C</t>
  </si>
  <si>
    <t>14 pour la table 1 Joueur D</t>
  </si>
  <si>
    <t>21 pour la table 2 Joueur A</t>
  </si>
  <si>
    <t>22 pour la table 2 Joueur B</t>
  </si>
  <si>
    <t>23 pour la table 2 Joueur C</t>
  </si>
  <si>
    <t>24 pour la table 2 Joueur D</t>
  </si>
  <si>
    <t>NOM Prénom</t>
  </si>
  <si>
    <t xml:space="preserve">Cette application n'est pas verrouillée par mot de passe. Vous pourez donc la modifier à votre convenance. Il s'agit d'un tournoi qui vous permettra de classer vos élèves. </t>
  </si>
  <si>
    <t>Cette oeuvre est sous licence Creative Commons
 Paternité - Pas d'Utilisation Commerciale 2.0 France.</t>
  </si>
  <si>
    <t>Noms Prénoms</t>
  </si>
  <si>
    <t>Présentation de Tournoi Poules</t>
  </si>
  <si>
    <t>Vous pourrez effectuer des tournois par poules de 3 ou 4 joueurs et vous pourrez les reclasser d'un tournoi à l'autre.</t>
  </si>
  <si>
    <t>Feuille de saisie des Noms et des Prénoms des participants dans l'ordre du classement.</t>
  </si>
  <si>
    <t>Classe</t>
  </si>
  <si>
    <t>Pt</t>
  </si>
  <si>
    <t xml:space="preserve"> </t>
  </si>
  <si>
    <t xml:space="preserve">    Rotation     </t>
  </si>
  <si>
    <t>Pour la gestion d'un tournoi de sport de raquette jusqu'à 12 terrains avec reclassement par poules de 3 ou 4 joueurs</t>
  </si>
  <si>
    <t>Accès au mode d'emploi</t>
  </si>
  <si>
    <t>Remettre tout le logiciel à zéro.</t>
  </si>
  <si>
    <t xml:space="preserve">Reprendre un tournoi non terminé ou suite à </t>
  </si>
  <si>
    <t>une rotation montant - descendant</t>
  </si>
  <si>
    <t xml:space="preserve">               Enregistre automatiquement et quitte Excel</t>
  </si>
  <si>
    <t>Explication Tournoi poules de 12 terrains</t>
  </si>
  <si>
    <t>N'oubliez pas d'indiquer la classe qui se trouve dans une case blanche</t>
  </si>
  <si>
    <t>en haut à droite de la feuille</t>
  </si>
  <si>
    <t xml:space="preserve">                                Revenir à l'accueil                   Effacer les noms et la classe           Accéder au tournoi une fois que tout est rentré</t>
  </si>
  <si>
    <t xml:space="preserve">                                  Efface les numéros            Retour vers la liste      Indique la table et la lettre du joueur       Enregisre le fichier</t>
  </si>
  <si>
    <t>Retour à l'accueil        des joueurs                             d'élèves                   (cf. explication sous la photo)                      et quitte Excel</t>
  </si>
  <si>
    <t xml:space="preserve">Fait automatiquement monter et descendre les gagnants et </t>
  </si>
  <si>
    <t xml:space="preserve">perdants des différentes tables / terrains à la fin des </t>
  </si>
  <si>
    <t>rencontres.</t>
  </si>
  <si>
    <t>Permet de débuter le tournoi et d'accéder à la marque de</t>
  </si>
  <si>
    <t>chaque terrain.</t>
  </si>
  <si>
    <t>Si on veut effacer les scores et garder la même classe.</t>
  </si>
  <si>
    <t>………………………..</t>
  </si>
  <si>
    <t>EXIT</t>
  </si>
  <si>
    <t xml:space="preserve"> hasards et par inadvertance), j'ai tout de même fait en sorte qu'une sauvegarde s'effectue automatiquement.</t>
  </si>
  <si>
    <t>DEBUTER LE TOURNOI</t>
  </si>
  <si>
    <t>Pour retourner au tableau précédant, cliquez sur "retour vers les résultats".</t>
  </si>
  <si>
    <t>Vous pouvez donc voir que les poules se font automatiquement, ainsi que l'ordre des rencontres et le classement dans le tableau du bas.</t>
  </si>
  <si>
    <t xml:space="preserve"> par table.</t>
  </si>
  <si>
    <t>Nombre de matchs joués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</si>
  <si>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</si>
  <si>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</si>
  <si>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</si>
  <si>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</si>
  <si>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</si>
  <si>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</si>
  <si>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</si>
  <si>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</si>
  <si>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</si>
  <si>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</si>
  <si>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</si>
  <si>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</si>
  <si>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Terrains</t>
  </si>
  <si>
    <t>Nb de matchs</t>
  </si>
  <si>
    <r>
      <t xml:space="preserve">Ctrl + Maj + </t>
    </r>
    <r>
      <rPr>
        <b/>
        <sz val="18"/>
        <color indexed="53"/>
        <rFont val="Calibri"/>
        <family val="2"/>
      </rPr>
      <t>D</t>
    </r>
    <r>
      <rPr>
        <sz val="16"/>
        <color indexed="9"/>
        <rFont val="Calibri"/>
        <family val="2"/>
      </rPr>
      <t xml:space="preserve">    =&gt;   </t>
    </r>
    <r>
      <rPr>
        <b/>
        <sz val="16"/>
        <color indexed="53"/>
        <rFont val="Calibri"/>
        <family val="2"/>
      </rPr>
      <t>D</t>
    </r>
    <r>
      <rPr>
        <sz val="16"/>
        <color indexed="9"/>
        <rFont val="Calibri"/>
        <family val="2"/>
      </rPr>
      <t xml:space="preserve">éverrouillage de l'application </t>
    </r>
    <r>
      <rPr>
        <sz val="8"/>
        <color indexed="9"/>
        <rFont val="Calibri"/>
        <family val="2"/>
      </rPr>
      <t>(L'application est verrouillée par défaut)</t>
    </r>
  </si>
  <si>
    <r>
      <t xml:space="preserve">Ctrl + Maj + </t>
    </r>
    <r>
      <rPr>
        <b/>
        <sz val="18"/>
        <color indexed="53"/>
        <rFont val="Calibri"/>
        <family val="2"/>
      </rPr>
      <t>V</t>
    </r>
    <r>
      <rPr>
        <sz val="16"/>
        <color indexed="9"/>
        <rFont val="Calibri"/>
        <family val="2"/>
      </rPr>
      <t xml:space="preserve">    =&gt;   </t>
    </r>
    <r>
      <rPr>
        <b/>
        <sz val="18"/>
        <color indexed="53"/>
        <rFont val="Calibri"/>
        <family val="2"/>
      </rPr>
      <t>V</t>
    </r>
    <r>
      <rPr>
        <sz val="16"/>
        <color indexed="9"/>
        <rFont val="Calibri"/>
        <family val="2"/>
      </rPr>
      <t>errouillage de l'application</t>
    </r>
  </si>
  <si>
    <t>Classement
Terrain/Table</t>
  </si>
  <si>
    <t>Terrain
Table
(T1 à T12)</t>
  </si>
  <si>
    <t>TERRAIN/TABLE</t>
  </si>
  <si>
    <t xml:space="preserve">            Enregistrer et quitter</t>
  </si>
  <si>
    <t>Terrains/Tables</t>
  </si>
  <si>
    <t>Nbre de Joueurs</t>
  </si>
  <si>
    <t>Nbre de terrains/tables utilisés</t>
  </si>
  <si>
    <t>Table
dans
l'absolu</t>
  </si>
  <si>
    <t>Nouvelle table
dans
l'absolu</t>
  </si>
  <si>
    <t>Nouvelle
table
ou
terrain</t>
  </si>
  <si>
    <t>Nouveau
numero
joueur/
Terrain</t>
  </si>
  <si>
    <t>Nombre
joueur/
Terrain</t>
  </si>
  <si>
    <t>Nouveau
rang du
joueur/
Terrain</t>
  </si>
  <si>
    <t>Noms, prénoms :</t>
  </si>
  <si>
    <t>NOM Prénom ou  Equipes</t>
  </si>
  <si>
    <t>Joueur
OU
Equipe</t>
  </si>
  <si>
    <t>Lettre
Joueurs
ou Equipe
Terrain</t>
  </si>
  <si>
    <t>Nb Joueur ou Equipe
par terrain/table</t>
  </si>
  <si>
    <t>Joueurs/Equipes</t>
  </si>
  <si>
    <t>Permet de rentrer la liste des joueurs ou des équipes et la classe pour débuter le tournoi.</t>
  </si>
  <si>
    <t>Pour commencer le tournoi, vous devez tout d'abord entrer les joueurs ou les équipes de différentes façons possibles.</t>
  </si>
  <si>
    <t>FACULTATIF : Si vous avez fait un classement de la classe dans l'activité, mettez les joueurs ou les équipes dans l'ordre du classement et n'oubliez pas d'indiquer la classe.</t>
  </si>
  <si>
    <t>Vous accédez donc à la feuille où vous allez indiquez le classement et les poules de 3 ou 4 joueurs ou équipes</t>
  </si>
  <si>
    <r>
      <t>Informez la colonne "</t>
    </r>
    <r>
      <rPr>
        <b/>
        <i/>
        <u/>
        <sz val="18"/>
        <color indexed="49"/>
        <rFont val="Calibri"/>
        <family val="2"/>
      </rPr>
      <t>Joueurs ou Equipes</t>
    </r>
    <r>
      <rPr>
        <b/>
        <sz val="18"/>
        <color indexed="8"/>
        <rFont val="Calibri"/>
        <family val="2"/>
      </rPr>
      <t>" en indiquant:</t>
    </r>
  </si>
  <si>
    <t>Tous les terrains se remplissent donc automatiquement, chaque joueur ou équipe pourra maintenant aller sur la feuille correspondant à son terrain.</t>
  </si>
  <si>
    <t>1. Les scores des tables : cliquer sur la banière rouge. Attention, n'oubliez pas de faire la rotation des joueurs ou équipes avant d'effacer les scores. Cela enlèvera les classements</t>
  </si>
  <si>
    <t>2. Les numéros des joueurs  ou des équipes : cliquer sur le bouton gris - vous devrez réorganiser les tables de 3 ou 4 (par exemple si vous intégrez un nouveau joueur dans le tournoi).</t>
  </si>
  <si>
    <t>Vous pouvez, en fin de tournoi, effectuer un mouvement des joueurs ou équipes de type montée-descente. Le 1er de chaque poule montera d'une table et le dernier descendra,</t>
  </si>
  <si>
    <t>(ce quelque soit le nombre de joueurs ou équipes par table). Il suffit pour cela de cliquer sur l'icône en haut à droite de la feuille en forme de double flèche courbée.</t>
  </si>
  <si>
    <t>AJOUTER UN JOUEUR ABSENT OU DISPENSE</t>
  </si>
  <si>
    <t>Ce bouton vous permet de revenir à la iste des joueurs ou des équipes afin d'en rajouter un(e) manuellement tout en bas de la liste (sans perdre le classement précédant)</t>
  </si>
  <si>
    <t>Ce bouton vous permet d'enregistrer automatiquement le fichier et de quitter excel. Au cas ou vous cliqueriez sur la croix (vous ou bien un joueur, par le plus grand des</t>
  </si>
  <si>
    <t>Vous voici maintenant sur une nouvelle feuille qui vous permet d'accéder à tous les terrains.</t>
  </si>
  <si>
    <t xml:space="preserve">Chaque étoile correspond à une table / terrain. Pour commencer, attendez que le premier joueur qui a fini sa rencontre arrive et clique sur son étoile. </t>
  </si>
  <si>
    <t>Les élèves peuvent fonctionner en autonomie très facilement sur ce type d'outil</t>
  </si>
  <si>
    <t>Voici à quoi ressemble un tableau de tournoi pour une poule :</t>
  </si>
  <si>
    <t>Pour changer de table / terrain rapidement, il suffit de cliquer sur l'étoile qui correspond sur la gauche.</t>
  </si>
  <si>
    <t xml:space="preserve">Lorsque votre tournoi est terminé, vous enregistrez celui-ci et/ou vous pouvez en creér un autre. </t>
  </si>
  <si>
    <t>En cliquant sur "Rotation" pour refaire les poules, l'application est prête pour lancer un nouveau tournoi.</t>
  </si>
  <si>
    <t>En cas d'ex-aquo, une alerte s'affiche sous la forme d'une cellule rouge. Vous pouvez modifier le numéro du juoeur ou de l'équipe.</t>
  </si>
  <si>
    <t>Dans le cas d'un joueur qui est absent ou qui ne peut pas prendre part au tournoi il suffit d'effacer son numéro de terrain ou de table en veillant</t>
  </si>
  <si>
    <t>à ce qu'il y ait toujours au moins 3 joueurs ou équipes par pouleSinon faites les ajustements nécessaires.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</si>
</sst>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9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6"/>
      <color indexed="8"/>
      <name val="Calibri"/>
      <family val="2"/>
    </font>
    <font>
      <sz val="28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sz val="22"/>
      <color indexed="8"/>
      <name val="Calibri"/>
      <family val="2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24"/>
      <color indexed="8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6"/>
      <color indexed="9"/>
      <name val="Calibri"/>
      <family val="2"/>
    </font>
    <font>
      <b/>
      <sz val="18"/>
      <color indexed="53"/>
      <name val="Calibri"/>
      <family val="2"/>
    </font>
    <font>
      <b/>
      <sz val="16"/>
      <color indexed="53"/>
      <name val="Calibri"/>
      <family val="2"/>
    </font>
    <font>
      <sz val="8"/>
      <color indexed="9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b/>
      <sz val="14"/>
      <name val="Arial"/>
      <family val="2"/>
    </font>
    <font>
      <b/>
      <sz val="22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7F7F7F"/>
      <name val="Calibri"/>
      <family val="2"/>
    </font>
    <font>
      <b/>
      <sz val="12"/>
      <color theme="0"/>
      <name val="Calibri"/>
      <family val="2"/>
    </font>
    <font>
      <sz val="22"/>
      <color theme="0"/>
      <name val="Calibri"/>
      <family val="2"/>
    </font>
    <font>
      <sz val="28"/>
      <color theme="0"/>
      <name val="Calibri"/>
      <family val="2"/>
    </font>
    <font>
      <b/>
      <sz val="16"/>
      <color rgb="FFFFFF00"/>
      <name val="Arial"/>
      <family val="2"/>
    </font>
    <font>
      <b/>
      <sz val="16"/>
      <color rgb="FFFF0000"/>
      <name val="Arial"/>
      <family val="2"/>
    </font>
    <font>
      <sz val="16"/>
      <color theme="0"/>
      <name val="Calibri"/>
      <family val="2"/>
      <scheme val="minor"/>
    </font>
    <font>
      <sz val="4"/>
      <color theme="0" tint="-0.34998626667073579"/>
      <name val="Calibri"/>
      <family val="2"/>
      <scheme val="minor"/>
    </font>
    <font>
      <b/>
      <i/>
      <u/>
      <sz val="28"/>
      <color theme="6" tint="-0.249977111117893"/>
      <name val="Bookman Old Style"/>
      <family val="1"/>
    </font>
    <font>
      <sz val="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</font>
    <font>
      <b/>
      <sz val="20"/>
      <color theme="0"/>
      <name val="Calibri"/>
      <family val="2"/>
    </font>
    <font>
      <b/>
      <sz val="16"/>
      <color theme="1"/>
      <name val="Calibri"/>
      <family val="2"/>
      <scheme val="minor"/>
    </font>
    <font>
      <sz val="1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24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i/>
      <sz val="26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indexed="8"/>
      <name val="Wingdings"/>
      <family val="2"/>
    </font>
    <font>
      <b/>
      <sz val="18"/>
      <color theme="5" tint="-0.249977111117893"/>
      <name val="Calibri"/>
      <family val="2"/>
    </font>
    <font>
      <sz val="18"/>
      <color theme="5" tint="-0.249977111117893"/>
      <name val="Calibri"/>
      <family val="2"/>
    </font>
    <font>
      <sz val="48"/>
      <color theme="5" tint="-0.249977111117893"/>
      <name val="Calibri"/>
      <family val="2"/>
    </font>
    <font>
      <b/>
      <sz val="18"/>
      <color theme="5" tint="-0.249977111117893"/>
      <name val="Calibri"/>
      <family val="2"/>
      <scheme val="minor"/>
    </font>
    <font>
      <b/>
      <sz val="18"/>
      <color indexed="8"/>
      <name val="Calibri"/>
      <family val="2"/>
    </font>
    <font>
      <b/>
      <i/>
      <u/>
      <sz val="18"/>
      <color indexed="49"/>
      <name val="Calibri"/>
      <family val="2"/>
    </font>
    <font>
      <b/>
      <sz val="18"/>
      <color theme="1"/>
      <name val="Calibri"/>
      <family val="2"/>
    </font>
    <font>
      <b/>
      <sz val="36"/>
      <name val="Arial"/>
      <family val="2"/>
    </font>
    <font>
      <b/>
      <i/>
      <sz val="16"/>
      <color rgb="FFFF0000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color theme="0"/>
      <name val="Arial"/>
      <family val="2"/>
    </font>
    <font>
      <b/>
      <sz val="9"/>
      <color theme="6" tint="0.39997558519241921"/>
      <name val="Bookman Old Style"/>
      <family val="1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18"/>
      <color theme="4" tint="-0.499984740745262"/>
      <name val="Arial"/>
      <family val="2"/>
    </font>
    <font>
      <sz val="16"/>
      <color theme="8" tint="0.79998168889431442"/>
      <name val="Arial"/>
      <family val="2"/>
    </font>
    <font>
      <b/>
      <sz val="8"/>
      <color theme="0" tint="-0.499984740745262"/>
      <name val="Calibri"/>
      <family val="2"/>
    </font>
    <font>
      <b/>
      <sz val="14"/>
      <color theme="0" tint="-0.49998474074526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auto="1"/>
      </top>
      <bottom/>
      <diagonal/>
    </border>
    <border>
      <left style="thin">
        <color theme="0"/>
      </left>
      <right style="medium">
        <color auto="1"/>
      </right>
      <top/>
      <bottom style="thin">
        <color auto="1"/>
      </bottom>
      <diagonal/>
    </border>
    <border>
      <left style="thin">
        <color theme="0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634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1" fillId="5" borderId="13" xfId="0" applyFont="1" applyFill="1" applyBorder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/>
    <xf numFmtId="0" fontId="12" fillId="3" borderId="20" xfId="0" applyFont="1" applyFill="1" applyBorder="1"/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/>
    <xf numFmtId="0" fontId="11" fillId="2" borderId="20" xfId="0" applyFont="1" applyFill="1" applyBorder="1"/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/>
    <xf numFmtId="0" fontId="11" fillId="4" borderId="26" xfId="0" applyFont="1" applyFill="1" applyBorder="1"/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1" xfId="0" applyFont="1" applyFill="1" applyBorder="1"/>
    <xf numFmtId="0" fontId="11" fillId="0" borderId="32" xfId="0" applyFont="1" applyFill="1" applyBorder="1" applyAlignment="1">
      <alignment horizontal="center" vertical="center"/>
    </xf>
    <xf numFmtId="0" fontId="0" fillId="6" borderId="0" xfId="0" applyFill="1"/>
    <xf numFmtId="0" fontId="0" fillId="0" borderId="27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0" xfId="0" applyProtection="1"/>
    <xf numFmtId="0" fontId="17" fillId="0" borderId="2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7" xfId="0" applyBorder="1" applyProtection="1"/>
    <xf numFmtId="0" fontId="0" fillId="2" borderId="36" xfId="0" applyFill="1" applyBorder="1" applyProtection="1"/>
    <xf numFmtId="0" fontId="0" fillId="2" borderId="22" xfId="0" applyFill="1" applyBorder="1" applyProtection="1"/>
    <xf numFmtId="0" fontId="10" fillId="3" borderId="22" xfId="0" applyFont="1" applyFill="1" applyBorder="1" applyProtection="1"/>
    <xf numFmtId="0" fontId="0" fillId="5" borderId="15" xfId="0" applyFill="1" applyBorder="1" applyProtection="1"/>
    <xf numFmtId="0" fontId="0" fillId="4" borderId="37" xfId="0" applyFill="1" applyBorder="1" applyProtection="1"/>
    <xf numFmtId="0" fontId="19" fillId="0" borderId="38" xfId="0" applyFont="1" applyBorder="1" applyAlignment="1" applyProtection="1">
      <alignment vertical="center"/>
    </xf>
    <xf numFmtId="0" fontId="19" fillId="0" borderId="39" xfId="0" applyFont="1" applyBorder="1" applyAlignment="1" applyProtection="1">
      <alignment vertical="center"/>
    </xf>
    <xf numFmtId="0" fontId="19" fillId="0" borderId="40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vertical="center"/>
    </xf>
    <xf numFmtId="0" fontId="0" fillId="7" borderId="0" xfId="0" applyFill="1" applyProtection="1"/>
    <xf numFmtId="0" fontId="19" fillId="0" borderId="9" xfId="0" applyFont="1" applyBorder="1" applyAlignment="1" applyProtection="1">
      <alignment vertical="center"/>
    </xf>
    <xf numFmtId="0" fontId="19" fillId="0" borderId="6" xfId="0" applyFont="1" applyBorder="1" applyAlignment="1" applyProtection="1">
      <alignment vertical="center"/>
    </xf>
    <xf numFmtId="0" fontId="19" fillId="0" borderId="26" xfId="0" applyFont="1" applyBorder="1" applyAlignment="1" applyProtection="1">
      <alignment vertical="center"/>
    </xf>
    <xf numFmtId="0" fontId="0" fillId="0" borderId="8" xfId="0" applyBorder="1" applyProtection="1"/>
    <xf numFmtId="0" fontId="0" fillId="4" borderId="36" xfId="0" applyFill="1" applyBorder="1" applyProtection="1"/>
    <xf numFmtId="0" fontId="0" fillId="2" borderId="37" xfId="0" applyFill="1" applyBorder="1" applyProtection="1"/>
    <xf numFmtId="0" fontId="0" fillId="0" borderId="38" xfId="0" applyBorder="1"/>
    <xf numFmtId="0" fontId="0" fillId="4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8" borderId="33" xfId="0" applyFill="1" applyBorder="1" applyAlignment="1" applyProtection="1">
      <alignment horizontal="center"/>
      <protection locked="0"/>
    </xf>
    <xf numFmtId="0" fontId="0" fillId="8" borderId="28" xfId="0" applyFill="1" applyBorder="1" applyAlignment="1" applyProtection="1">
      <alignment horizontal="center"/>
      <protection locked="0"/>
    </xf>
    <xf numFmtId="0" fontId="0" fillId="8" borderId="34" xfId="0" applyFill="1" applyBorder="1" applyAlignment="1" applyProtection="1">
      <alignment horizontal="center"/>
      <protection locked="0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35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25" fillId="3" borderId="36" xfId="0" applyFont="1" applyFill="1" applyBorder="1" applyProtection="1"/>
    <xf numFmtId="0" fontId="25" fillId="3" borderId="37" xfId="0" applyFont="1" applyFill="1" applyBorder="1" applyProtection="1"/>
    <xf numFmtId="0" fontId="0" fillId="4" borderId="41" xfId="0" applyFill="1" applyBorder="1" applyAlignment="1" applyProtection="1">
      <alignment horizontal="center"/>
    </xf>
    <xf numFmtId="0" fontId="0" fillId="4" borderId="42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10" fillId="3" borderId="36" xfId="0" applyFont="1" applyFill="1" applyBorder="1" applyAlignment="1" applyProtection="1">
      <alignment horizontal="center"/>
    </xf>
    <xf numFmtId="0" fontId="10" fillId="3" borderId="43" xfId="0" applyFont="1" applyFill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/>
    </xf>
    <xf numFmtId="0" fontId="0" fillId="5" borderId="44" xfId="0" applyFill="1" applyBorder="1" applyAlignment="1" applyProtection="1">
      <alignment horizontal="center"/>
    </xf>
    <xf numFmtId="0" fontId="0" fillId="5" borderId="45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5" borderId="36" xfId="0" applyFill="1" applyBorder="1" applyProtection="1"/>
    <xf numFmtId="0" fontId="26" fillId="0" borderId="28" xfId="0" applyFont="1" applyBorder="1" applyProtection="1">
      <protection locked="0"/>
    </xf>
    <xf numFmtId="0" fontId="26" fillId="0" borderId="33" xfId="0" applyFont="1" applyBorder="1" applyProtection="1">
      <protection locked="0"/>
    </xf>
    <xf numFmtId="0" fontId="26" fillId="0" borderId="22" xfId="0" applyFont="1" applyBorder="1" applyProtection="1">
      <protection locked="0"/>
    </xf>
    <xf numFmtId="0" fontId="26" fillId="0" borderId="34" xfId="0" applyFont="1" applyBorder="1" applyProtection="1">
      <protection locked="0"/>
    </xf>
    <xf numFmtId="0" fontId="26" fillId="0" borderId="15" xfId="0" applyFont="1" applyBorder="1" applyProtection="1">
      <protection locked="0"/>
    </xf>
    <xf numFmtId="0" fontId="26" fillId="0" borderId="35" xfId="0" applyFont="1" applyBorder="1" applyProtection="1">
      <protection locked="0"/>
    </xf>
    <xf numFmtId="0" fontId="28" fillId="8" borderId="33" xfId="0" applyFont="1" applyFill="1" applyBorder="1" applyAlignment="1" applyProtection="1">
      <alignment horizontal="center" vertical="center"/>
      <protection locked="0"/>
    </xf>
    <xf numFmtId="0" fontId="28" fillId="8" borderId="28" xfId="0" applyFont="1" applyFill="1" applyBorder="1" applyAlignment="1" applyProtection="1">
      <alignment horizontal="center" vertical="center"/>
      <protection locked="0"/>
    </xf>
    <xf numFmtId="0" fontId="28" fillId="8" borderId="34" xfId="0" applyFont="1" applyFill="1" applyBorder="1" applyAlignment="1" applyProtection="1">
      <alignment horizontal="center" vertical="center"/>
      <protection locked="0"/>
    </xf>
    <xf numFmtId="0" fontId="28" fillId="8" borderId="22" xfId="0" applyFont="1" applyFill="1" applyBorder="1" applyAlignment="1" applyProtection="1">
      <alignment horizontal="center" vertical="center"/>
      <protection locked="0"/>
    </xf>
    <xf numFmtId="0" fontId="28" fillId="8" borderId="35" xfId="0" applyFont="1" applyFill="1" applyBorder="1" applyAlignment="1" applyProtection="1">
      <alignment horizontal="center" vertical="center"/>
      <protection locked="0"/>
    </xf>
    <xf numFmtId="0" fontId="28" fillId="8" borderId="15" xfId="0" applyFont="1" applyFill="1" applyBorder="1" applyAlignment="1" applyProtection="1">
      <alignment horizontal="center" vertical="center"/>
      <protection locked="0"/>
    </xf>
    <xf numFmtId="0" fontId="20" fillId="8" borderId="33" xfId="0" applyFont="1" applyFill="1" applyBorder="1" applyAlignment="1" applyProtection="1">
      <alignment horizontal="center" vertical="center"/>
      <protection locked="0"/>
    </xf>
    <xf numFmtId="0" fontId="20" fillId="8" borderId="28" xfId="0" applyFont="1" applyFill="1" applyBorder="1" applyAlignment="1" applyProtection="1">
      <alignment horizontal="center" vertical="center"/>
      <protection locked="0"/>
    </xf>
    <xf numFmtId="0" fontId="20" fillId="8" borderId="34" xfId="0" applyFont="1" applyFill="1" applyBorder="1" applyAlignment="1" applyProtection="1">
      <alignment horizontal="center" vertical="center"/>
      <protection locked="0"/>
    </xf>
    <xf numFmtId="0" fontId="20" fillId="8" borderId="22" xfId="0" applyFont="1" applyFill="1" applyBorder="1" applyAlignment="1" applyProtection="1">
      <alignment horizontal="center" vertical="center"/>
      <protection locked="0"/>
    </xf>
    <xf numFmtId="0" fontId="20" fillId="8" borderId="35" xfId="0" applyFont="1" applyFill="1" applyBorder="1" applyAlignment="1" applyProtection="1">
      <alignment horizontal="center" vertical="center"/>
      <protection locked="0"/>
    </xf>
    <xf numFmtId="0" fontId="20" fillId="8" borderId="15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5" fillId="4" borderId="4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/>
    </xf>
    <xf numFmtId="0" fontId="0" fillId="11" borderId="0" xfId="0" applyFill="1" applyAlignment="1" applyProtection="1">
      <alignment horizontal="center" vertical="center"/>
      <protection hidden="1"/>
    </xf>
    <xf numFmtId="0" fontId="39" fillId="11" borderId="0" xfId="0" applyFont="1" applyFill="1" applyAlignment="1" applyProtection="1">
      <alignment horizontal="center" vertical="center"/>
      <protection hidden="1"/>
    </xf>
    <xf numFmtId="0" fontId="37" fillId="12" borderId="51" xfId="0" applyFont="1" applyFill="1" applyBorder="1" applyAlignment="1" applyProtection="1">
      <alignment horizontal="center" vertical="center"/>
      <protection hidden="1"/>
    </xf>
    <xf numFmtId="0" fontId="37" fillId="12" borderId="52" xfId="0" applyFont="1" applyFill="1" applyBorder="1" applyAlignment="1" applyProtection="1">
      <alignment horizontal="center" vertical="center"/>
      <protection hidden="1"/>
    </xf>
    <xf numFmtId="0" fontId="40" fillId="12" borderId="32" xfId="0" applyFont="1" applyFill="1" applyBorder="1" applyAlignment="1" applyProtection="1">
      <alignment horizontal="center" vertical="center"/>
      <protection hidden="1"/>
    </xf>
    <xf numFmtId="0" fontId="0" fillId="11" borderId="0" xfId="0" applyFill="1" applyProtection="1"/>
    <xf numFmtId="0" fontId="1" fillId="11" borderId="0" xfId="2" applyFill="1" applyProtection="1"/>
    <xf numFmtId="0" fontId="18" fillId="11" borderId="36" xfId="0" applyFont="1" applyFill="1" applyBorder="1" applyAlignment="1" applyProtection="1">
      <alignment horizontal="center" vertical="center"/>
    </xf>
    <xf numFmtId="0" fontId="41" fillId="11" borderId="0" xfId="2" applyFont="1" applyFill="1" applyProtection="1"/>
    <xf numFmtId="0" fontId="0" fillId="11" borderId="0" xfId="0" applyFill="1"/>
    <xf numFmtId="0" fontId="0" fillId="11" borderId="0" xfId="0" applyFill="1" applyProtection="1">
      <protection locked="0"/>
    </xf>
    <xf numFmtId="0" fontId="43" fillId="11" borderId="0" xfId="0" applyFont="1" applyFill="1"/>
    <xf numFmtId="0" fontId="44" fillId="11" borderId="0" xfId="0" applyFont="1" applyFill="1"/>
    <xf numFmtId="0" fontId="44" fillId="11" borderId="0" xfId="0" applyFont="1" applyFill="1" applyBorder="1"/>
    <xf numFmtId="0" fontId="45" fillId="11" borderId="0" xfId="0" applyFont="1" applyFill="1" applyBorder="1" applyAlignment="1">
      <alignment wrapText="1"/>
    </xf>
    <xf numFmtId="0" fontId="37" fillId="11" borderId="0" xfId="0" applyFont="1" applyFill="1"/>
    <xf numFmtId="0" fontId="0" fillId="11" borderId="0" xfId="0" applyFill="1" applyBorder="1"/>
    <xf numFmtId="0" fontId="46" fillId="15" borderId="0" xfId="0" applyFont="1" applyFill="1" applyBorder="1" applyAlignment="1" applyProtection="1">
      <alignment horizontal="center" vertical="center"/>
      <protection hidden="1"/>
    </xf>
    <xf numFmtId="0" fontId="40" fillId="11" borderId="0" xfId="0" applyFont="1" applyFill="1" applyProtection="1"/>
    <xf numFmtId="0" fontId="33" fillId="11" borderId="0" xfId="0" applyFont="1" applyFill="1" applyAlignment="1" applyProtection="1">
      <alignment horizontal="center"/>
    </xf>
    <xf numFmtId="0" fontId="40" fillId="11" borderId="0" xfId="0" applyFont="1" applyFill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55" xfId="0" applyFont="1" applyBorder="1" applyAlignment="1" applyProtection="1">
      <alignment vertical="center"/>
    </xf>
    <xf numFmtId="0" fontId="19" fillId="0" borderId="56" xfId="0" applyFont="1" applyBorder="1" applyAlignment="1" applyProtection="1">
      <alignment vertical="center"/>
    </xf>
    <xf numFmtId="0" fontId="38" fillId="11" borderId="0" xfId="0" applyFont="1" applyFill="1" applyAlignment="1" applyProtection="1">
      <alignment horizontal="center" vertical="center"/>
      <protection hidden="1"/>
    </xf>
    <xf numFmtId="0" fontId="13" fillId="11" borderId="0" xfId="0" applyFont="1" applyFill="1"/>
    <xf numFmtId="0" fontId="0" fillId="11" borderId="0" xfId="0" applyFill="1" applyAlignment="1">
      <alignment horizontal="center"/>
    </xf>
    <xf numFmtId="0" fontId="17" fillId="11" borderId="0" xfId="0" applyFont="1" applyFill="1" applyAlignment="1"/>
    <xf numFmtId="0" fontId="14" fillId="11" borderId="0" xfId="0" applyFont="1" applyFill="1" applyAlignment="1"/>
    <xf numFmtId="0" fontId="14" fillId="11" borderId="0" xfId="0" applyFont="1" applyFill="1" applyBorder="1" applyAlignment="1">
      <alignment horizontal="center" vertical="center"/>
    </xf>
    <xf numFmtId="0" fontId="0" fillId="11" borderId="58" xfId="0" applyFill="1" applyBorder="1"/>
    <xf numFmtId="0" fontId="11" fillId="11" borderId="2" xfId="0" applyFont="1" applyFill="1" applyBorder="1"/>
    <xf numFmtId="0" fontId="11" fillId="11" borderId="1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1" fillId="11" borderId="26" xfId="0" applyFont="1" applyFill="1" applyBorder="1"/>
    <xf numFmtId="0" fontId="11" fillId="11" borderId="27" xfId="0" applyFont="1" applyFill="1" applyBorder="1" applyAlignment="1">
      <alignment horizontal="center" vertical="center"/>
    </xf>
    <xf numFmtId="0" fontId="11" fillId="11" borderId="28" xfId="0" applyFont="1" applyFill="1" applyBorder="1" applyAlignment="1">
      <alignment horizontal="center" vertical="center"/>
    </xf>
    <xf numFmtId="0" fontId="11" fillId="11" borderId="29" xfId="0" applyFont="1" applyFill="1" applyBorder="1" applyAlignment="1">
      <alignment horizontal="center" vertical="center"/>
    </xf>
    <xf numFmtId="0" fontId="11" fillId="11" borderId="30" xfId="0" applyFont="1" applyFill="1" applyBorder="1" applyAlignment="1">
      <alignment horizontal="center" vertical="center"/>
    </xf>
    <xf numFmtId="0" fontId="11" fillId="11" borderId="31" xfId="0" applyFont="1" applyFill="1" applyBorder="1"/>
    <xf numFmtId="0" fontId="11" fillId="11" borderId="20" xfId="0" applyFont="1" applyFill="1" applyBorder="1"/>
    <xf numFmtId="0" fontId="11" fillId="11" borderId="21" xfId="0" applyFont="1" applyFill="1" applyBorder="1" applyAlignment="1">
      <alignment horizontal="center" vertical="center"/>
    </xf>
    <xf numFmtId="0" fontId="11" fillId="11" borderId="22" xfId="0" applyFont="1" applyFill="1" applyBorder="1" applyAlignment="1">
      <alignment horizontal="center" vertical="center"/>
    </xf>
    <xf numFmtId="0" fontId="11" fillId="11" borderId="23" xfId="0" applyFont="1" applyFill="1" applyBorder="1" applyAlignment="1">
      <alignment horizontal="center" vertical="center"/>
    </xf>
    <xf numFmtId="0" fontId="11" fillId="11" borderId="24" xfId="0" applyFont="1" applyFill="1" applyBorder="1" applyAlignment="1">
      <alignment horizontal="center" vertical="center"/>
    </xf>
    <xf numFmtId="0" fontId="11" fillId="11" borderId="25" xfId="0" applyFont="1" applyFill="1" applyBorder="1"/>
    <xf numFmtId="0" fontId="12" fillId="11" borderId="20" xfId="0" applyFont="1" applyFill="1" applyBorder="1"/>
    <xf numFmtId="0" fontId="12" fillId="11" borderId="21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5" xfId="0" applyFont="1" applyFill="1" applyBorder="1"/>
    <xf numFmtId="0" fontId="11" fillId="11" borderId="13" xfId="0" applyFont="1" applyFill="1" applyBorder="1"/>
    <xf numFmtId="0" fontId="11" fillId="11" borderId="14" xfId="0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11" fillId="11" borderId="19" xfId="0" applyFont="1" applyFill="1" applyBorder="1"/>
    <xf numFmtId="0" fontId="0" fillId="11" borderId="9" xfId="0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0" fontId="22" fillId="11" borderId="0" xfId="0" applyFont="1" applyFill="1"/>
    <xf numFmtId="0" fontId="38" fillId="11" borderId="0" xfId="0" applyFont="1" applyFill="1" applyAlignment="1">
      <alignment horizontal="left" vertical="center"/>
    </xf>
    <xf numFmtId="0" fontId="47" fillId="11" borderId="59" xfId="0" applyFont="1" applyFill="1" applyBorder="1" applyAlignment="1">
      <alignment horizontal="center" vertical="center"/>
    </xf>
    <xf numFmtId="0" fontId="47" fillId="11" borderId="60" xfId="0" applyFont="1" applyFill="1" applyBorder="1" applyAlignment="1">
      <alignment horizontal="right" vertical="center"/>
    </xf>
    <xf numFmtId="0" fontId="47" fillId="11" borderId="61" xfId="0" applyFont="1" applyFill="1" applyBorder="1" applyAlignment="1">
      <alignment horizontal="right" vertical="center"/>
    </xf>
    <xf numFmtId="0" fontId="47" fillId="11" borderId="62" xfId="0" applyFont="1" applyFill="1" applyBorder="1" applyAlignment="1">
      <alignment horizontal="center" vertical="center"/>
    </xf>
    <xf numFmtId="0" fontId="36" fillId="13" borderId="32" xfId="0" applyFont="1" applyFill="1" applyBorder="1" applyAlignment="1">
      <alignment horizontal="center" vertical="center"/>
    </xf>
    <xf numFmtId="0" fontId="48" fillId="11" borderId="0" xfId="0" applyFont="1" applyFill="1" applyAlignment="1"/>
    <xf numFmtId="0" fontId="49" fillId="11" borderId="0" xfId="0" applyFont="1" applyFill="1" applyAlignment="1"/>
    <xf numFmtId="0" fontId="49" fillId="11" borderId="32" xfId="0" applyFont="1" applyFill="1" applyBorder="1" applyAlignment="1">
      <alignment horizontal="center" vertical="center"/>
    </xf>
    <xf numFmtId="0" fontId="37" fillId="0" borderId="0" xfId="0" applyFont="1"/>
    <xf numFmtId="0" fontId="47" fillId="11" borderId="60" xfId="0" applyFont="1" applyFill="1" applyBorder="1" applyAlignment="1">
      <alignment horizontal="center" vertical="center"/>
    </xf>
    <xf numFmtId="0" fontId="47" fillId="11" borderId="61" xfId="0" applyFont="1" applyFill="1" applyBorder="1" applyAlignment="1">
      <alignment horizontal="center" vertical="center"/>
    </xf>
    <xf numFmtId="0" fontId="18" fillId="11" borderId="0" xfId="0" applyFont="1" applyFill="1"/>
    <xf numFmtId="0" fontId="50" fillId="4" borderId="9" xfId="0" applyFont="1" applyFill="1" applyBorder="1" applyAlignment="1">
      <alignment horizontal="center" vertical="center"/>
    </xf>
    <xf numFmtId="0" fontId="51" fillId="2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0" fillId="16" borderId="11" xfId="0" applyFont="1" applyFill="1" applyBorder="1" applyAlignment="1">
      <alignment horizontal="center" vertical="center"/>
    </xf>
    <xf numFmtId="0" fontId="0" fillId="16" borderId="56" xfId="0" applyFill="1" applyBorder="1" applyAlignment="1">
      <alignment horizontal="center" vertical="center"/>
    </xf>
    <xf numFmtId="0" fontId="3" fillId="16" borderId="56" xfId="0" applyFont="1" applyFill="1" applyBorder="1" applyAlignment="1">
      <alignment horizontal="center" vertical="center"/>
    </xf>
    <xf numFmtId="0" fontId="0" fillId="16" borderId="56" xfId="0" applyFill="1" applyBorder="1" applyAlignment="1">
      <alignment horizontal="center"/>
    </xf>
    <xf numFmtId="0" fontId="3" fillId="16" borderId="11" xfId="0" applyFont="1" applyFill="1" applyBorder="1" applyAlignment="1">
      <alignment horizontal="center" vertical="center"/>
    </xf>
    <xf numFmtId="0" fontId="15" fillId="16" borderId="7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16" fillId="11" borderId="0" xfId="0" applyFont="1" applyFill="1"/>
    <xf numFmtId="0" fontId="11" fillId="11" borderId="51" xfId="0" applyFont="1" applyFill="1" applyBorder="1" applyAlignment="1">
      <alignment horizontal="center" vertical="center"/>
    </xf>
    <xf numFmtId="0" fontId="11" fillId="11" borderId="57" xfId="0" applyFont="1" applyFill="1" applyBorder="1"/>
    <xf numFmtId="0" fontId="27" fillId="0" borderId="27" xfId="0" applyFont="1" applyBorder="1" applyAlignment="1" applyProtection="1">
      <alignment horizontal="center" vertical="center" shrinkToFit="1"/>
    </xf>
    <xf numFmtId="0" fontId="27" fillId="0" borderId="33" xfId="0" applyFont="1" applyBorder="1" applyAlignment="1" applyProtection="1">
      <alignment horizontal="center" vertical="center" shrinkToFit="1"/>
    </xf>
    <xf numFmtId="0" fontId="27" fillId="0" borderId="21" xfId="0" applyFont="1" applyBorder="1" applyAlignment="1" applyProtection="1">
      <alignment horizontal="center" vertical="center" shrinkToFit="1"/>
    </xf>
    <xf numFmtId="0" fontId="27" fillId="0" borderId="34" xfId="0" applyFont="1" applyBorder="1" applyAlignment="1" applyProtection="1">
      <alignment horizontal="center" vertical="center" shrinkToFit="1"/>
    </xf>
    <xf numFmtId="0" fontId="27" fillId="0" borderId="14" xfId="0" applyFont="1" applyBorder="1" applyAlignment="1" applyProtection="1">
      <alignment horizontal="center" vertical="center" shrinkToFit="1"/>
    </xf>
    <xf numFmtId="0" fontId="27" fillId="0" borderId="35" xfId="0" applyFont="1" applyBorder="1" applyAlignment="1" applyProtection="1">
      <alignment horizontal="center" vertical="center" shrinkToFit="1"/>
    </xf>
    <xf numFmtId="0" fontId="24" fillId="0" borderId="27" xfId="0" applyFont="1" applyBorder="1" applyAlignment="1" applyProtection="1">
      <alignment horizontal="center" vertical="center" shrinkToFit="1"/>
    </xf>
    <xf numFmtId="0" fontId="24" fillId="0" borderId="33" xfId="0" applyFont="1" applyBorder="1" applyAlignment="1" applyProtection="1">
      <alignment horizontal="center" vertical="center" shrinkToFit="1"/>
    </xf>
    <xf numFmtId="0" fontId="24" fillId="0" borderId="21" xfId="0" applyFont="1" applyBorder="1" applyAlignment="1" applyProtection="1">
      <alignment horizontal="center" vertical="center" shrinkToFit="1"/>
    </xf>
    <xf numFmtId="0" fontId="24" fillId="0" borderId="34" xfId="0" applyFont="1" applyBorder="1" applyAlignment="1" applyProtection="1">
      <alignment horizontal="center" vertical="center" shrinkToFit="1"/>
    </xf>
    <xf numFmtId="0" fontId="24" fillId="0" borderId="14" xfId="0" applyFont="1" applyBorder="1" applyAlignment="1" applyProtection="1">
      <alignment horizontal="center" vertical="center" shrinkToFit="1"/>
    </xf>
    <xf numFmtId="0" fontId="24" fillId="0" borderId="35" xfId="0" applyFont="1" applyBorder="1" applyAlignment="1" applyProtection="1">
      <alignment horizontal="center" vertical="center" shrinkToFit="1"/>
    </xf>
    <xf numFmtId="0" fontId="0" fillId="0" borderId="38" xfId="0" applyBorder="1" applyProtection="1"/>
    <xf numFmtId="0" fontId="50" fillId="4" borderId="9" xfId="0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48" xfId="0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51" fillId="2" borderId="6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 vertical="center"/>
    </xf>
    <xf numFmtId="0" fontId="25" fillId="3" borderId="49" xfId="0" applyFont="1" applyFill="1" applyBorder="1" applyAlignment="1" applyProtection="1">
      <alignment horizontal="center" vertical="center"/>
    </xf>
    <xf numFmtId="0" fontId="23" fillId="3" borderId="38" xfId="0" applyFont="1" applyFill="1" applyBorder="1" applyAlignment="1" applyProtection="1">
      <alignment horizontal="center" vertical="center"/>
    </xf>
    <xf numFmtId="0" fontId="50" fillId="16" borderId="11" xfId="0" applyFont="1" applyFill="1" applyBorder="1" applyAlignment="1" applyProtection="1">
      <alignment horizontal="center" vertical="center"/>
    </xf>
    <xf numFmtId="0" fontId="0" fillId="16" borderId="56" xfId="0" applyFill="1" applyBorder="1" applyAlignment="1" applyProtection="1">
      <alignment horizontal="center" vertical="center"/>
    </xf>
    <xf numFmtId="0" fontId="3" fillId="16" borderId="56" xfId="0" applyFont="1" applyFill="1" applyBorder="1" applyAlignment="1" applyProtection="1">
      <alignment horizontal="center" vertical="center"/>
    </xf>
    <xf numFmtId="0" fontId="0" fillId="16" borderId="56" xfId="0" applyFill="1" applyBorder="1" applyAlignment="1" applyProtection="1">
      <alignment horizontal="center"/>
    </xf>
    <xf numFmtId="0" fontId="3" fillId="16" borderId="11" xfId="0" applyFont="1" applyFill="1" applyBorder="1" applyAlignment="1" applyProtection="1">
      <alignment horizontal="center" vertical="center"/>
    </xf>
    <xf numFmtId="0" fontId="26" fillId="16" borderId="12" xfId="0" applyFont="1" applyFill="1" applyBorder="1" applyAlignment="1" applyProtection="1">
      <alignment horizontal="center" vertical="center"/>
    </xf>
    <xf numFmtId="0" fontId="15" fillId="16" borderId="7" xfId="0" applyFont="1" applyFill="1" applyBorder="1" applyAlignment="1" applyProtection="1">
      <alignment horizontal="center" vertical="center"/>
    </xf>
    <xf numFmtId="0" fontId="0" fillId="11" borderId="9" xfId="0" applyFill="1" applyBorder="1" applyAlignment="1" applyProtection="1">
      <alignment vertical="center"/>
    </xf>
    <xf numFmtId="0" fontId="0" fillId="11" borderId="6" xfId="0" applyFill="1" applyBorder="1" applyAlignment="1" applyProtection="1">
      <alignment vertical="center"/>
    </xf>
    <xf numFmtId="0" fontId="16" fillId="11" borderId="0" xfId="0" applyFont="1" applyFill="1" applyProtection="1"/>
    <xf numFmtId="0" fontId="18" fillId="11" borderId="0" xfId="0" applyFont="1" applyFill="1" applyProtection="1"/>
    <xf numFmtId="0" fontId="17" fillId="11" borderId="0" xfId="0" applyFont="1" applyFill="1" applyAlignment="1" applyProtection="1"/>
    <xf numFmtId="0" fontId="49" fillId="11" borderId="0" xfId="0" applyFont="1" applyFill="1" applyAlignment="1" applyProtection="1"/>
    <xf numFmtId="0" fontId="49" fillId="11" borderId="32" xfId="0" applyFont="1" applyFill="1" applyBorder="1" applyAlignment="1" applyProtection="1">
      <alignment horizontal="center" vertical="center"/>
    </xf>
    <xf numFmtId="0" fontId="48" fillId="11" borderId="0" xfId="0" applyFont="1" applyFill="1" applyAlignment="1" applyProtection="1"/>
    <xf numFmtId="0" fontId="14" fillId="11" borderId="0" xfId="0" applyFont="1" applyFill="1" applyAlignment="1" applyProtection="1"/>
    <xf numFmtId="0" fontId="14" fillId="11" borderId="0" xfId="0" applyFont="1" applyFill="1" applyBorder="1" applyAlignment="1" applyProtection="1">
      <alignment horizontal="center" vertical="center"/>
    </xf>
    <xf numFmtId="0" fontId="47" fillId="11" borderId="60" xfId="0" applyFont="1" applyFill="1" applyBorder="1" applyAlignment="1" applyProtection="1">
      <alignment horizontal="center" vertical="center"/>
    </xf>
    <xf numFmtId="0" fontId="47" fillId="11" borderId="62" xfId="0" applyFont="1" applyFill="1" applyBorder="1" applyAlignment="1" applyProtection="1">
      <alignment horizontal="center" vertical="center"/>
    </xf>
    <xf numFmtId="0" fontId="38" fillId="11" borderId="0" xfId="0" applyFont="1" applyFill="1" applyAlignment="1" applyProtection="1">
      <alignment horizontal="left" vertical="center"/>
    </xf>
    <xf numFmtId="0" fontId="47" fillId="11" borderId="61" xfId="0" applyFont="1" applyFill="1" applyBorder="1" applyAlignment="1" applyProtection="1">
      <alignment horizontal="center" vertical="center"/>
    </xf>
    <xf numFmtId="0" fontId="47" fillId="11" borderId="59" xfId="0" applyFont="1" applyFill="1" applyBorder="1" applyAlignment="1" applyProtection="1">
      <alignment horizontal="center" vertical="center"/>
    </xf>
    <xf numFmtId="0" fontId="0" fillId="11" borderId="0" xfId="0" applyFill="1" applyBorder="1" applyProtection="1"/>
    <xf numFmtId="0" fontId="0" fillId="11" borderId="58" xfId="0" applyFill="1" applyBorder="1" applyProtection="1"/>
    <xf numFmtId="0" fontId="11" fillId="11" borderId="2" xfId="0" applyFont="1" applyFill="1" applyBorder="1" applyProtection="1"/>
    <xf numFmtId="0" fontId="11" fillId="11" borderId="1" xfId="0" applyFont="1" applyFill="1" applyBorder="1" applyAlignment="1" applyProtection="1">
      <alignment horizontal="center" vertical="center"/>
    </xf>
    <xf numFmtId="0" fontId="11" fillId="11" borderId="3" xfId="0" applyFont="1" applyFill="1" applyBorder="1" applyAlignment="1" applyProtection="1">
      <alignment horizontal="center" vertical="center"/>
    </xf>
    <xf numFmtId="0" fontId="11" fillId="11" borderId="4" xfId="0" applyFont="1" applyFill="1" applyBorder="1" applyAlignment="1" applyProtection="1">
      <alignment horizontal="center" vertical="center"/>
    </xf>
    <xf numFmtId="0" fontId="11" fillId="11" borderId="5" xfId="0" applyFont="1" applyFill="1" applyBorder="1" applyAlignment="1" applyProtection="1">
      <alignment horizontal="center" vertical="center"/>
    </xf>
    <xf numFmtId="0" fontId="11" fillId="11" borderId="32" xfId="0" applyFont="1" applyFill="1" applyBorder="1" applyAlignment="1" applyProtection="1">
      <alignment horizontal="center" vertical="center"/>
    </xf>
    <xf numFmtId="0" fontId="11" fillId="11" borderId="26" xfId="0" applyFont="1" applyFill="1" applyBorder="1" applyProtection="1"/>
    <xf numFmtId="0" fontId="11" fillId="11" borderId="27" xfId="0" applyFont="1" applyFill="1" applyBorder="1" applyAlignment="1" applyProtection="1">
      <alignment horizontal="center" vertical="center"/>
    </xf>
    <xf numFmtId="0" fontId="11" fillId="11" borderId="28" xfId="0" applyFont="1" applyFill="1" applyBorder="1" applyAlignment="1" applyProtection="1">
      <alignment horizontal="center" vertical="center"/>
    </xf>
    <xf numFmtId="0" fontId="11" fillId="11" borderId="29" xfId="0" applyFont="1" applyFill="1" applyBorder="1" applyAlignment="1" applyProtection="1">
      <alignment horizontal="center" vertical="center"/>
    </xf>
    <xf numFmtId="0" fontId="11" fillId="11" borderId="30" xfId="0" applyFont="1" applyFill="1" applyBorder="1" applyAlignment="1" applyProtection="1">
      <alignment horizontal="center" vertical="center"/>
    </xf>
    <xf numFmtId="0" fontId="11" fillId="11" borderId="31" xfId="0" applyFont="1" applyFill="1" applyBorder="1" applyProtection="1"/>
    <xf numFmtId="0" fontId="11" fillId="11" borderId="20" xfId="0" applyFont="1" applyFill="1" applyBorder="1" applyProtection="1"/>
    <xf numFmtId="0" fontId="11" fillId="11" borderId="21" xfId="0" applyFont="1" applyFill="1" applyBorder="1" applyAlignment="1" applyProtection="1">
      <alignment horizontal="center" vertical="center"/>
    </xf>
    <xf numFmtId="0" fontId="11" fillId="11" borderId="22" xfId="0" applyFont="1" applyFill="1" applyBorder="1" applyAlignment="1" applyProtection="1">
      <alignment horizontal="center" vertical="center"/>
    </xf>
    <xf numFmtId="0" fontId="11" fillId="11" borderId="23" xfId="0" applyFont="1" applyFill="1" applyBorder="1" applyAlignment="1" applyProtection="1">
      <alignment horizontal="center" vertical="center"/>
    </xf>
    <xf numFmtId="0" fontId="11" fillId="11" borderId="24" xfId="0" applyFont="1" applyFill="1" applyBorder="1" applyAlignment="1" applyProtection="1">
      <alignment horizontal="center" vertical="center"/>
    </xf>
    <xf numFmtId="0" fontId="11" fillId="11" borderId="25" xfId="0" applyFont="1" applyFill="1" applyBorder="1" applyProtection="1"/>
    <xf numFmtId="0" fontId="12" fillId="11" borderId="20" xfId="0" applyFont="1" applyFill="1" applyBorder="1" applyProtection="1"/>
    <xf numFmtId="0" fontId="12" fillId="11" borderId="21" xfId="0" applyFont="1" applyFill="1" applyBorder="1" applyAlignment="1" applyProtection="1">
      <alignment horizontal="center" vertical="center"/>
    </xf>
    <xf numFmtId="0" fontId="12" fillId="11" borderId="22" xfId="0" applyFont="1" applyFill="1" applyBorder="1" applyAlignment="1" applyProtection="1">
      <alignment horizontal="center" vertical="center"/>
    </xf>
    <xf numFmtId="0" fontId="12" fillId="11" borderId="23" xfId="0" applyFont="1" applyFill="1" applyBorder="1" applyAlignment="1" applyProtection="1">
      <alignment horizontal="center" vertical="center"/>
    </xf>
    <xf numFmtId="0" fontId="12" fillId="11" borderId="24" xfId="0" applyFont="1" applyFill="1" applyBorder="1" applyAlignment="1" applyProtection="1">
      <alignment horizontal="center" vertical="center"/>
    </xf>
    <xf numFmtId="0" fontId="12" fillId="11" borderId="25" xfId="0" applyFont="1" applyFill="1" applyBorder="1" applyProtection="1"/>
    <xf numFmtId="0" fontId="11" fillId="11" borderId="13" xfId="0" applyFont="1" applyFill="1" applyBorder="1" applyProtection="1"/>
    <xf numFmtId="0" fontId="11" fillId="11" borderId="14" xfId="0" applyFont="1" applyFill="1" applyBorder="1" applyAlignment="1" applyProtection="1">
      <alignment horizontal="center" vertical="center"/>
    </xf>
    <xf numFmtId="0" fontId="11" fillId="11" borderId="15" xfId="0" applyFont="1" applyFill="1" applyBorder="1" applyAlignment="1" applyProtection="1">
      <alignment horizontal="center" vertical="center"/>
    </xf>
    <xf numFmtId="0" fontId="11" fillId="11" borderId="16" xfId="0" applyFont="1" applyFill="1" applyBorder="1" applyAlignment="1" applyProtection="1">
      <alignment horizontal="center" vertical="center"/>
    </xf>
    <xf numFmtId="0" fontId="11" fillId="11" borderId="17" xfId="0" applyFont="1" applyFill="1" applyBorder="1" applyAlignment="1" applyProtection="1">
      <alignment horizontal="center" vertical="center"/>
    </xf>
    <xf numFmtId="0" fontId="11" fillId="11" borderId="18" xfId="0" applyFont="1" applyFill="1" applyBorder="1" applyAlignment="1" applyProtection="1">
      <alignment horizontal="center" vertical="center"/>
    </xf>
    <xf numFmtId="0" fontId="11" fillId="11" borderId="19" xfId="0" applyFont="1" applyFill="1" applyBorder="1" applyProtection="1"/>
    <xf numFmtId="0" fontId="5" fillId="11" borderId="0" xfId="0" applyFont="1" applyFill="1" applyBorder="1" applyAlignment="1" applyProtection="1">
      <alignment vertical="center"/>
    </xf>
    <xf numFmtId="0" fontId="0" fillId="0" borderId="36" xfId="0" applyBorder="1" applyAlignment="1">
      <alignment horizontal="center" vertical="center" wrapText="1"/>
    </xf>
    <xf numFmtId="0" fontId="19" fillId="0" borderId="54" xfId="0" applyFont="1" applyBorder="1" applyAlignment="1" applyProtection="1">
      <alignment vertical="center"/>
      <protection locked="0"/>
    </xf>
    <xf numFmtId="0" fontId="19" fillId="0" borderId="43" xfId="0" applyFont="1" applyBorder="1" applyAlignment="1" applyProtection="1">
      <alignment vertical="center"/>
      <protection locked="0"/>
    </xf>
    <xf numFmtId="0" fontId="0" fillId="18" borderId="32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66" xfId="0" applyFill="1" applyBorder="1" applyAlignment="1">
      <alignment horizontal="center"/>
    </xf>
    <xf numFmtId="0" fontId="0" fillId="18" borderId="67" xfId="0" applyFill="1" applyBorder="1" applyAlignment="1">
      <alignment horizontal="center"/>
    </xf>
    <xf numFmtId="0" fontId="0" fillId="19" borderId="63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68" xfId="0" applyFill="1" applyBorder="1" applyAlignment="1">
      <alignment horizontal="center"/>
    </xf>
    <xf numFmtId="0" fontId="0" fillId="19" borderId="66" xfId="0" applyFill="1" applyBorder="1" applyAlignment="1">
      <alignment horizontal="center"/>
    </xf>
    <xf numFmtId="0" fontId="0" fillId="19" borderId="67" xfId="0" applyFill="1" applyBorder="1" applyAlignment="1">
      <alignment horizontal="center"/>
    </xf>
    <xf numFmtId="0" fontId="0" fillId="20" borderId="39" xfId="0" applyFill="1" applyBorder="1"/>
    <xf numFmtId="0" fontId="0" fillId="0" borderId="6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0" borderId="25" xfId="0" applyFill="1" applyBorder="1"/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0" borderId="19" xfId="0" applyFill="1" applyBorder="1"/>
    <xf numFmtId="0" fontId="0" fillId="0" borderId="1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5" xfId="0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Protection="1"/>
    <xf numFmtId="0" fontId="33" fillId="0" borderId="0" xfId="0" applyFont="1" applyFill="1" applyAlignment="1" applyProtection="1">
      <alignment horizontal="center"/>
    </xf>
    <xf numFmtId="0" fontId="40" fillId="0" borderId="0" xfId="0" applyFont="1" applyFill="1" applyAlignment="1" applyProtection="1">
      <alignment horizontal="center" vertical="center"/>
    </xf>
    <xf numFmtId="0" fontId="40" fillId="0" borderId="27" xfId="0" applyFont="1" applyFill="1" applyBorder="1" applyProtection="1"/>
    <xf numFmtId="0" fontId="40" fillId="0" borderId="33" xfId="0" applyFont="1" applyFill="1" applyBorder="1" applyProtection="1"/>
    <xf numFmtId="0" fontId="40" fillId="0" borderId="0" xfId="0" applyFont="1" applyFill="1" applyBorder="1" applyProtection="1"/>
    <xf numFmtId="0" fontId="40" fillId="0" borderId="21" xfId="0" applyFont="1" applyFill="1" applyBorder="1" applyProtection="1"/>
    <xf numFmtId="0" fontId="40" fillId="0" borderId="34" xfId="0" applyFont="1" applyFill="1" applyBorder="1" applyProtection="1"/>
    <xf numFmtId="0" fontId="40" fillId="0" borderId="43" xfId="0" applyFont="1" applyFill="1" applyBorder="1" applyProtection="1"/>
    <xf numFmtId="0" fontId="34" fillId="0" borderId="0" xfId="0" applyFont="1" applyFill="1" applyBorder="1" applyAlignment="1" applyProtection="1">
      <alignment horizontal="right" vertical="center" wrapText="1"/>
    </xf>
    <xf numFmtId="0" fontId="55" fillId="11" borderId="0" xfId="0" applyFont="1" applyFill="1" applyAlignment="1"/>
    <xf numFmtId="0" fontId="66" fillId="11" borderId="0" xfId="0" applyFont="1" applyFill="1" applyAlignment="1"/>
    <xf numFmtId="0" fontId="0" fillId="21" borderId="0" xfId="0" applyFill="1"/>
    <xf numFmtId="0" fontId="0" fillId="21" borderId="0" xfId="0" applyFill="1" applyAlignment="1">
      <alignment wrapText="1"/>
    </xf>
    <xf numFmtId="0" fontId="44" fillId="21" borderId="0" xfId="0" applyFont="1" applyFill="1" applyAlignment="1">
      <alignment wrapText="1"/>
    </xf>
    <xf numFmtId="0" fontId="44" fillId="21" borderId="0" xfId="0" applyFont="1" applyFill="1"/>
    <xf numFmtId="0" fontId="13" fillId="21" borderId="0" xfId="0" applyFont="1" applyFill="1"/>
    <xf numFmtId="0" fontId="44" fillId="21" borderId="0" xfId="0" applyFont="1" applyFill="1" applyAlignment="1">
      <alignment horizontal="left"/>
    </xf>
    <xf numFmtId="0" fontId="13" fillId="21" borderId="0" xfId="0" applyFont="1" applyFill="1" applyAlignment="1">
      <alignment horizontal="left"/>
    </xf>
    <xf numFmtId="0" fontId="13" fillId="21" borderId="0" xfId="0" applyFont="1" applyFill="1" applyAlignment="1">
      <alignment horizontal="center"/>
    </xf>
    <xf numFmtId="0" fontId="70" fillId="21" borderId="0" xfId="0" applyFont="1" applyFill="1" applyAlignment="1">
      <alignment horizontal="center"/>
    </xf>
    <xf numFmtId="0" fontId="74" fillId="21" borderId="0" xfId="0" applyFont="1" applyFill="1"/>
    <xf numFmtId="0" fontId="59" fillId="21" borderId="0" xfId="0" applyFont="1" applyFill="1"/>
    <xf numFmtId="0" fontId="77" fillId="21" borderId="0" xfId="0" applyFont="1" applyFill="1"/>
    <xf numFmtId="0" fontId="74" fillId="21" borderId="0" xfId="0" applyFont="1" applyFill="1" applyAlignment="1">
      <alignment vertical="top"/>
    </xf>
    <xf numFmtId="0" fontId="0" fillId="0" borderId="0" xfId="0" applyFill="1" applyProtection="1"/>
    <xf numFmtId="0" fontId="0" fillId="11" borderId="69" xfId="0" applyFill="1" applyBorder="1" applyAlignment="1" applyProtection="1"/>
    <xf numFmtId="0" fontId="0" fillId="11" borderId="37" xfId="0" applyFill="1" applyBorder="1" applyAlignment="1" applyProtection="1"/>
    <xf numFmtId="0" fontId="0" fillId="11" borderId="70" xfId="0" applyFill="1" applyBorder="1" applyAlignment="1" applyProtection="1"/>
    <xf numFmtId="0" fontId="0" fillId="11" borderId="74" xfId="0" applyFill="1" applyBorder="1" applyProtection="1"/>
    <xf numFmtId="0" fontId="0" fillId="11" borderId="75" xfId="0" applyFill="1" applyBorder="1" applyProtection="1"/>
    <xf numFmtId="0" fontId="0" fillId="11" borderId="76" xfId="0" applyFill="1" applyBorder="1" applyAlignment="1" applyProtection="1"/>
    <xf numFmtId="0" fontId="0" fillId="11" borderId="77" xfId="0" applyFill="1" applyBorder="1" applyAlignment="1" applyProtection="1"/>
    <xf numFmtId="0" fontId="0" fillId="11" borderId="78" xfId="0" applyFill="1" applyBorder="1" applyAlignment="1" applyProtection="1"/>
    <xf numFmtId="0" fontId="26" fillId="16" borderId="12" xfId="0" applyFont="1" applyFill="1" applyBorder="1" applyAlignment="1">
      <alignment horizontal="center" vertical="center"/>
    </xf>
    <xf numFmtId="0" fontId="40" fillId="16" borderId="56" xfId="0" applyFont="1" applyFill="1" applyBorder="1" applyAlignment="1">
      <alignment horizontal="center" vertical="center"/>
    </xf>
    <xf numFmtId="0" fontId="40" fillId="16" borderId="56" xfId="0" applyFont="1" applyFill="1" applyBorder="1" applyAlignment="1">
      <alignment horizontal="center"/>
    </xf>
    <xf numFmtId="0" fontId="83" fillId="16" borderId="7" xfId="0" applyFont="1" applyFill="1" applyBorder="1" applyAlignment="1">
      <alignment horizontal="center" vertical="center"/>
    </xf>
    <xf numFmtId="0" fontId="40" fillId="16" borderId="56" xfId="0" applyFont="1" applyFill="1" applyBorder="1" applyAlignment="1" applyProtection="1">
      <alignment horizontal="center" vertical="center"/>
    </xf>
    <xf numFmtId="0" fontId="40" fillId="16" borderId="56" xfId="0" applyFont="1" applyFill="1" applyBorder="1" applyAlignment="1" applyProtection="1">
      <alignment horizontal="center"/>
    </xf>
    <xf numFmtId="0" fontId="83" fillId="16" borderId="7" xfId="0" applyFont="1" applyFill="1" applyBorder="1" applyAlignment="1" applyProtection="1">
      <alignment horizontal="center" vertical="center"/>
    </xf>
    <xf numFmtId="0" fontId="40" fillId="16" borderId="12" xfId="0" applyFont="1" applyFill="1" applyBorder="1" applyAlignment="1">
      <alignment horizontal="center" vertical="center"/>
    </xf>
    <xf numFmtId="0" fontId="83" fillId="16" borderId="12" xfId="0" applyFont="1" applyFill="1" applyBorder="1" applyAlignment="1" applyProtection="1">
      <alignment horizontal="center" vertical="center"/>
    </xf>
    <xf numFmtId="0" fontId="84" fillId="3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84" fillId="3" borderId="0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/>
    </xf>
    <xf numFmtId="0" fontId="35" fillId="0" borderId="0" xfId="2" applyFont="1" applyFill="1" applyBorder="1" applyAlignment="1" applyProtection="1">
      <alignment horizontal="center" vertical="center"/>
      <protection locked="0"/>
    </xf>
    <xf numFmtId="0" fontId="1" fillId="0" borderId="0" xfId="2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36" xfId="0" applyBorder="1" applyAlignment="1" applyProtection="1">
      <alignment horizontal="left" vertical="center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0" fillId="13" borderId="36" xfId="0" applyFill="1" applyBorder="1" applyAlignment="1" applyProtection="1">
      <alignment horizontal="left" vertical="center"/>
      <protection locked="0"/>
    </xf>
    <xf numFmtId="0" fontId="40" fillId="14" borderId="53" xfId="0" applyFont="1" applyFill="1" applyBorder="1" applyAlignment="1" applyProtection="1">
      <alignment horizontal="left" vertical="center"/>
    </xf>
    <xf numFmtId="0" fontId="86" fillId="0" borderId="0" xfId="0" applyFont="1"/>
    <xf numFmtId="0" fontId="0" fillId="0" borderId="0" xfId="0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0" fillId="18" borderId="68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6" xfId="0" applyNumberForma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1" fillId="0" borderId="36" xfId="2" applyFont="1" applyFill="1" applyBorder="1" applyAlignment="1" applyProtection="1">
      <alignment horizontal="center" vertical="center"/>
    </xf>
    <xf numFmtId="0" fontId="0" fillId="23" borderId="36" xfId="0" applyFill="1" applyBorder="1" applyAlignment="1">
      <alignment horizontal="center" vertical="center" wrapText="1"/>
    </xf>
    <xf numFmtId="0" fontId="1" fillId="23" borderId="36" xfId="2" applyFill="1" applyBorder="1" applyAlignment="1" applyProtection="1">
      <alignment horizontal="center"/>
    </xf>
    <xf numFmtId="0" fontId="0" fillId="24" borderId="36" xfId="0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1" fillId="0" borderId="86" xfId="2" applyFill="1" applyBorder="1" applyAlignment="1" applyProtection="1">
      <alignment horizontal="center"/>
    </xf>
    <xf numFmtId="0" fontId="1" fillId="0" borderId="36" xfId="2" applyFont="1" applyFill="1" applyBorder="1" applyProtection="1">
      <protection locked="0"/>
    </xf>
    <xf numFmtId="0" fontId="40" fillId="11" borderId="0" xfId="0" applyFont="1" applyFill="1" applyAlignment="1" applyProtection="1">
      <alignment horizontal="center" vertical="center"/>
      <protection hidden="1"/>
    </xf>
    <xf numFmtId="0" fontId="42" fillId="11" borderId="0" xfId="0" applyFont="1" applyFill="1" applyAlignment="1" applyProtection="1">
      <alignment vertical="center" wrapText="1"/>
      <protection hidden="1"/>
    </xf>
    <xf numFmtId="0" fontId="88" fillId="0" borderId="0" xfId="0" applyFont="1" applyFill="1" applyAlignment="1" applyProtection="1">
      <alignment horizontal="center" vertical="center"/>
      <protection locked="0" hidden="1"/>
    </xf>
    <xf numFmtId="0" fontId="89" fillId="11" borderId="0" xfId="0" applyFont="1" applyFill="1" applyAlignment="1" applyProtection="1">
      <alignment horizontal="center" vertical="center"/>
      <protection hidden="1"/>
    </xf>
    <xf numFmtId="0" fontId="86" fillId="23" borderId="36" xfId="0" applyFont="1" applyFill="1" applyBorder="1" applyAlignment="1">
      <alignment horizontal="center" vertical="center" wrapText="1"/>
    </xf>
    <xf numFmtId="0" fontId="59" fillId="25" borderId="0" xfId="0" applyFont="1" applyFill="1" applyAlignment="1">
      <alignment horizontal="center" vertical="center"/>
    </xf>
    <xf numFmtId="0" fontId="78" fillId="25" borderId="87" xfId="2" applyFont="1" applyFill="1" applyBorder="1" applyAlignment="1" applyProtection="1">
      <alignment horizontal="center" vertical="center"/>
    </xf>
    <xf numFmtId="0" fontId="3" fillId="9" borderId="88" xfId="2" applyFont="1" applyFill="1" applyBorder="1" applyAlignment="1" applyProtection="1">
      <alignment horizontal="center" vertical="center" wrapText="1"/>
    </xf>
    <xf numFmtId="0" fontId="5" fillId="9" borderId="88" xfId="2" applyFont="1" applyFill="1" applyBorder="1" applyAlignment="1" applyProtection="1">
      <alignment horizontal="center" vertical="center" textRotation="255" wrapText="1"/>
    </xf>
    <xf numFmtId="0" fontId="5" fillId="9" borderId="88" xfId="2" applyFont="1" applyFill="1" applyBorder="1" applyAlignment="1" applyProtection="1">
      <alignment horizontal="center" vertical="center" wrapText="1"/>
    </xf>
    <xf numFmtId="0" fontId="94" fillId="0" borderId="91" xfId="2" applyFont="1" applyFill="1" applyBorder="1" applyAlignment="1" applyProtection="1">
      <alignment horizontal="center" vertical="center"/>
      <protection locked="0"/>
    </xf>
    <xf numFmtId="0" fontId="94" fillId="0" borderId="94" xfId="2" applyFont="1" applyFill="1" applyBorder="1" applyAlignment="1" applyProtection="1">
      <alignment horizontal="center" vertical="center"/>
      <protection locked="0"/>
    </xf>
    <xf numFmtId="0" fontId="92" fillId="9" borderId="91" xfId="2" applyFont="1" applyFill="1" applyBorder="1" applyAlignment="1" applyProtection="1">
      <alignment horizontal="center" vertical="center"/>
    </xf>
    <xf numFmtId="0" fontId="92" fillId="9" borderId="94" xfId="2" applyFont="1" applyFill="1" applyBorder="1" applyAlignment="1" applyProtection="1">
      <alignment horizontal="center" vertical="center"/>
    </xf>
    <xf numFmtId="0" fontId="8" fillId="26" borderId="92" xfId="2" applyFont="1" applyFill="1" applyBorder="1" applyAlignment="1" applyProtection="1">
      <alignment horizontal="center" vertical="center"/>
    </xf>
    <xf numFmtId="0" fontId="8" fillId="26" borderId="95" xfId="2" applyFont="1" applyFill="1" applyBorder="1" applyAlignment="1" applyProtection="1">
      <alignment horizontal="center" vertical="center"/>
    </xf>
    <xf numFmtId="0" fontId="35" fillId="26" borderId="89" xfId="2" applyFont="1" applyFill="1" applyBorder="1" applyAlignment="1" applyProtection="1">
      <alignment horizontal="center" vertical="center" wrapText="1"/>
    </xf>
    <xf numFmtId="0" fontId="95" fillId="9" borderId="91" xfId="2" applyFont="1" applyFill="1" applyBorder="1" applyAlignment="1" applyProtection="1">
      <alignment horizontal="center" vertical="center"/>
    </xf>
    <xf numFmtId="0" fontId="95" fillId="9" borderId="94" xfId="2" applyFont="1" applyFill="1" applyBorder="1" applyAlignment="1" applyProtection="1">
      <alignment horizontal="center" vertical="center"/>
    </xf>
    <xf numFmtId="0" fontId="60" fillId="0" borderId="36" xfId="2" applyFont="1" applyFill="1" applyBorder="1" applyAlignment="1" applyProtection="1">
      <alignment horizontal="center" vertical="center"/>
    </xf>
    <xf numFmtId="0" fontId="2" fillId="9" borderId="36" xfId="2" applyFont="1" applyFill="1" applyBorder="1" applyAlignment="1" applyProtection="1">
      <alignment horizontal="center" vertical="center" wrapText="1"/>
    </xf>
    <xf numFmtId="0" fontId="2" fillId="22" borderId="36" xfId="2" applyFont="1" applyFill="1" applyBorder="1" applyAlignment="1" applyProtection="1">
      <alignment horizontal="center" vertical="center" wrapText="1"/>
    </xf>
    <xf numFmtId="0" fontId="61" fillId="9" borderId="36" xfId="2" applyFont="1" applyFill="1" applyBorder="1" applyAlignment="1" applyProtection="1">
      <alignment horizontal="center" textRotation="255" wrapText="1"/>
    </xf>
    <xf numFmtId="0" fontId="96" fillId="27" borderId="36" xfId="0" applyFont="1" applyFill="1" applyBorder="1" applyAlignment="1" applyProtection="1">
      <alignment horizontal="center" vertical="center" textRotation="255"/>
    </xf>
    <xf numFmtId="0" fontId="62" fillId="9" borderId="36" xfId="2" applyFont="1" applyFill="1" applyBorder="1" applyAlignment="1" applyProtection="1">
      <alignment horizontal="center" vertical="center" wrapText="1"/>
    </xf>
    <xf numFmtId="0" fontId="2" fillId="24" borderId="36" xfId="2" applyFont="1" applyFill="1" applyBorder="1" applyAlignment="1" applyProtection="1">
      <alignment horizontal="center" vertical="center" wrapText="1"/>
    </xf>
    <xf numFmtId="0" fontId="1" fillId="0" borderId="36" xfId="2" applyFont="1" applyFill="1" applyBorder="1" applyProtection="1"/>
    <xf numFmtId="0" fontId="1" fillId="9" borderId="36" xfId="2" applyFill="1" applyBorder="1" applyAlignment="1" applyProtection="1">
      <alignment horizontal="center"/>
    </xf>
    <xf numFmtId="0" fontId="1" fillId="22" borderId="36" xfId="2" applyFill="1" applyBorder="1" applyAlignment="1" applyProtection="1">
      <alignment horizontal="center"/>
    </xf>
    <xf numFmtId="0" fontId="97" fillId="27" borderId="36" xfId="2" applyFont="1" applyFill="1" applyBorder="1" applyAlignment="1" applyProtection="1">
      <alignment horizontal="center" vertical="center"/>
      <protection locked="0"/>
    </xf>
    <xf numFmtId="0" fontId="2" fillId="24" borderId="36" xfId="2" applyFont="1" applyFill="1" applyBorder="1" applyAlignment="1" applyProtection="1">
      <alignment horizontal="center"/>
    </xf>
    <xf numFmtId="1" fontId="1" fillId="23" borderId="36" xfId="2" applyNumberFormat="1" applyFill="1" applyBorder="1" applyAlignment="1" applyProtection="1">
      <alignment horizontal="center"/>
      <protection locked="0"/>
    </xf>
    <xf numFmtId="0" fontId="11" fillId="0" borderId="88" xfId="0" applyFont="1" applyFill="1" applyBorder="1" applyAlignment="1" applyProtection="1">
      <alignment horizontal="center" vertical="center" textRotation="255" wrapText="1"/>
    </xf>
    <xf numFmtId="0" fontId="74" fillId="0" borderId="9" xfId="0" applyFont="1" applyFill="1" applyBorder="1"/>
    <xf numFmtId="0" fontId="44" fillId="0" borderId="10" xfId="0" applyFont="1" applyFill="1" applyBorder="1"/>
    <xf numFmtId="0" fontId="44" fillId="0" borderId="48" xfId="0" applyFont="1" applyFill="1" applyBorder="1"/>
    <xf numFmtId="0" fontId="74" fillId="0" borderId="11" xfId="0" applyFont="1" applyFill="1" applyBorder="1"/>
    <xf numFmtId="0" fontId="44" fillId="0" borderId="56" xfId="0" applyFont="1" applyFill="1" applyBorder="1"/>
    <xf numFmtId="0" fontId="44" fillId="0" borderId="12" xfId="0" applyFont="1" applyFill="1" applyBorder="1"/>
    <xf numFmtId="0" fontId="71" fillId="0" borderId="9" xfId="0" applyFont="1" applyFill="1" applyBorder="1"/>
    <xf numFmtId="0" fontId="72" fillId="0" borderId="10" xfId="0" applyFont="1" applyFill="1" applyBorder="1"/>
    <xf numFmtId="0" fontId="71" fillId="0" borderId="11" xfId="0" applyFont="1" applyFill="1" applyBorder="1"/>
    <xf numFmtId="0" fontId="72" fillId="0" borderId="56" xfId="0" applyFont="1" applyFill="1" applyBorder="1"/>
    <xf numFmtId="0" fontId="74" fillId="0" borderId="2" xfId="0" applyFont="1" applyFill="1" applyBorder="1"/>
    <xf numFmtId="0" fontId="74" fillId="0" borderId="63" xfId="0" applyFont="1" applyFill="1" applyBorder="1"/>
    <xf numFmtId="0" fontId="74" fillId="0" borderId="50" xfId="0" applyFont="1" applyFill="1" applyBorder="1"/>
    <xf numFmtId="0" fontId="75" fillId="0" borderId="8" xfId="0" applyFont="1" applyFill="1" applyBorder="1" applyAlignment="1">
      <alignment wrapText="1"/>
    </xf>
    <xf numFmtId="0" fontId="74" fillId="0" borderId="38" xfId="0" applyFont="1" applyFill="1" applyBorder="1"/>
    <xf numFmtId="0" fontId="74" fillId="0" borderId="7" xfId="0" applyFont="1" applyFill="1" applyBorder="1"/>
    <xf numFmtId="0" fontId="93" fillId="28" borderId="90" xfId="2" applyFont="1" applyFill="1" applyBorder="1" applyAlignment="1" applyProtection="1">
      <alignment horizontal="left" vertical="center"/>
    </xf>
    <xf numFmtId="0" fontId="93" fillId="28" borderId="93" xfId="2" applyFont="1" applyFill="1" applyBorder="1" applyAlignment="1" applyProtection="1">
      <alignment horizontal="left" vertical="center"/>
    </xf>
    <xf numFmtId="0" fontId="20" fillId="8" borderId="28" xfId="0" applyNumberFormat="1" applyFont="1" applyFill="1" applyBorder="1" applyAlignment="1" applyProtection="1">
      <alignment horizontal="center" vertical="center"/>
      <protection locked="0"/>
    </xf>
    <xf numFmtId="0" fontId="20" fillId="8" borderId="33" xfId="0" applyNumberFormat="1" applyFont="1" applyFill="1" applyBorder="1" applyAlignment="1" applyProtection="1">
      <alignment horizontal="center" vertical="center"/>
      <protection locked="0"/>
    </xf>
    <xf numFmtId="0" fontId="0" fillId="8" borderId="33" xfId="0" applyNumberFormat="1" applyFill="1" applyBorder="1" applyAlignment="1" applyProtection="1">
      <alignment horizontal="center" vertical="center"/>
      <protection locked="0"/>
    </xf>
    <xf numFmtId="0" fontId="20" fillId="8" borderId="22" xfId="0" applyNumberFormat="1" applyFont="1" applyFill="1" applyBorder="1" applyAlignment="1" applyProtection="1">
      <alignment horizontal="center" vertical="center"/>
      <protection locked="0"/>
    </xf>
    <xf numFmtId="0" fontId="20" fillId="8" borderId="34" xfId="0" applyNumberFormat="1" applyFont="1" applyFill="1" applyBorder="1" applyAlignment="1" applyProtection="1">
      <alignment horizontal="center" vertical="center"/>
      <protection locked="0"/>
    </xf>
    <xf numFmtId="0" fontId="0" fillId="8" borderId="34" xfId="0" applyNumberFormat="1" applyFill="1" applyBorder="1" applyAlignment="1" applyProtection="1">
      <alignment horizontal="center" vertical="center"/>
      <protection locked="0"/>
    </xf>
    <xf numFmtId="0" fontId="20" fillId="8" borderId="15" xfId="0" applyNumberFormat="1" applyFont="1" applyFill="1" applyBorder="1" applyAlignment="1" applyProtection="1">
      <alignment horizontal="center" vertical="center"/>
      <protection locked="0"/>
    </xf>
    <xf numFmtId="0" fontId="20" fillId="8" borderId="35" xfId="0" applyNumberFormat="1" applyFont="1" applyFill="1" applyBorder="1" applyAlignment="1" applyProtection="1">
      <alignment horizontal="center" vertical="center"/>
      <protection locked="0"/>
    </xf>
    <xf numFmtId="0" fontId="0" fillId="8" borderId="35" xfId="0" applyNumberFormat="1" applyFill="1" applyBorder="1" applyAlignment="1" applyProtection="1">
      <alignment horizontal="center" vertical="center"/>
      <protection locked="0"/>
    </xf>
    <xf numFmtId="0" fontId="0" fillId="0" borderId="28" xfId="0" applyNumberFormat="1" applyBorder="1" applyProtection="1">
      <protection locked="0"/>
    </xf>
    <xf numFmtId="0" fontId="0" fillId="0" borderId="33" xfId="0" applyNumberFormat="1" applyBorder="1" applyProtection="1">
      <protection locked="0"/>
    </xf>
    <xf numFmtId="0" fontId="0" fillId="0" borderId="22" xfId="0" applyNumberFormat="1" applyBorder="1" applyProtection="1">
      <protection locked="0"/>
    </xf>
    <xf numFmtId="0" fontId="0" fillId="0" borderId="34" xfId="0" applyNumberFormat="1" applyBorder="1" applyProtection="1">
      <protection locked="0"/>
    </xf>
    <xf numFmtId="0" fontId="0" fillId="0" borderId="15" xfId="0" applyNumberFormat="1" applyBorder="1" applyProtection="1">
      <protection locked="0"/>
    </xf>
    <xf numFmtId="0" fontId="0" fillId="0" borderId="35" xfId="0" applyNumberFormat="1" applyBorder="1" applyProtection="1">
      <protection locked="0"/>
    </xf>
    <xf numFmtId="0" fontId="52" fillId="11" borderId="0" xfId="0" applyFont="1" applyFill="1" applyAlignment="1">
      <alignment horizontal="left"/>
    </xf>
    <xf numFmtId="0" fontId="53" fillId="11" borderId="0" xfId="0" applyFont="1" applyFill="1" applyBorder="1" applyAlignment="1">
      <alignment horizontal="center" wrapText="1"/>
    </xf>
    <xf numFmtId="0" fontId="52" fillId="11" borderId="0" xfId="0" applyFont="1" applyFill="1" applyAlignment="1">
      <alignment horizontal="center"/>
    </xf>
    <xf numFmtId="0" fontId="54" fillId="11" borderId="0" xfId="0" applyFont="1" applyFill="1" applyAlignment="1">
      <alignment horizontal="center"/>
    </xf>
    <xf numFmtId="0" fontId="85" fillId="11" borderId="0" xfId="0" applyFont="1" applyFill="1" applyAlignment="1">
      <alignment horizontal="center"/>
    </xf>
    <xf numFmtId="0" fontId="55" fillId="11" borderId="0" xfId="0" applyFont="1" applyFill="1" applyAlignment="1">
      <alignment horizontal="center"/>
    </xf>
    <xf numFmtId="0" fontId="55" fillId="11" borderId="0" xfId="0" applyFont="1" applyFill="1" applyAlignment="1">
      <alignment horizontal="center" vertical="top"/>
    </xf>
    <xf numFmtId="0" fontId="59" fillId="21" borderId="0" xfId="0" applyFont="1" applyFill="1" applyAlignment="1">
      <alignment horizontal="left"/>
    </xf>
    <xf numFmtId="0" fontId="73" fillId="21" borderId="0" xfId="0" applyFont="1" applyFill="1" applyAlignment="1">
      <alignment horizontal="center" wrapText="1"/>
    </xf>
    <xf numFmtId="0" fontId="44" fillId="21" borderId="0" xfId="0" applyFont="1" applyFill="1" applyAlignment="1">
      <alignment horizontal="center" vertical="top" wrapText="1"/>
    </xf>
    <xf numFmtId="0" fontId="59" fillId="21" borderId="0" xfId="0" applyFont="1" applyFill="1" applyAlignment="1">
      <alignment horizontal="left" wrapText="1"/>
    </xf>
    <xf numFmtId="0" fontId="42" fillId="11" borderId="0" xfId="0" applyFont="1" applyFill="1" applyAlignment="1" applyProtection="1">
      <alignment horizontal="center" vertical="center" wrapText="1"/>
      <protection hidden="1"/>
    </xf>
    <xf numFmtId="0" fontId="67" fillId="11" borderId="0" xfId="0" applyFont="1" applyFill="1" applyAlignment="1" applyProtection="1">
      <alignment horizontal="center" vertical="top"/>
    </xf>
    <xf numFmtId="0" fontId="63" fillId="11" borderId="0" xfId="0" applyFont="1" applyFill="1" applyAlignment="1" applyProtection="1">
      <alignment horizontal="center" vertical="top"/>
    </xf>
    <xf numFmtId="0" fontId="34" fillId="0" borderId="36" xfId="0" applyFont="1" applyFill="1" applyBorder="1" applyAlignment="1" applyProtection="1">
      <alignment horizontal="right" vertical="center" wrapText="1"/>
    </xf>
    <xf numFmtId="0" fontId="0" fillId="0" borderId="36" xfId="0" applyBorder="1" applyAlignment="1" applyProtection="1">
      <alignment horizontal="center"/>
    </xf>
    <xf numFmtId="0" fontId="4" fillId="11" borderId="0" xfId="2" applyFont="1" applyFill="1" applyBorder="1" applyAlignment="1" applyProtection="1">
      <alignment horizontal="left" vertical="center"/>
    </xf>
    <xf numFmtId="0" fontId="65" fillId="11" borderId="0" xfId="0" applyFont="1" applyFill="1" applyAlignment="1" applyProtection="1">
      <alignment horizontal="center" vertical="center"/>
    </xf>
    <xf numFmtId="0" fontId="80" fillId="11" borderId="71" xfId="0" applyFont="1" applyFill="1" applyBorder="1" applyAlignment="1" applyProtection="1">
      <alignment horizontal="right" vertical="center"/>
    </xf>
    <xf numFmtId="0" fontId="80" fillId="11" borderId="81" xfId="0" applyFont="1" applyFill="1" applyBorder="1" applyAlignment="1" applyProtection="1">
      <alignment horizontal="right" vertical="center"/>
    </xf>
    <xf numFmtId="0" fontId="80" fillId="11" borderId="72" xfId="0" applyFont="1" applyFill="1" applyBorder="1" applyAlignment="1" applyProtection="1">
      <alignment horizontal="right" vertical="center"/>
    </xf>
    <xf numFmtId="0" fontId="80" fillId="11" borderId="82" xfId="0" applyFont="1" applyFill="1" applyBorder="1" applyAlignment="1" applyProtection="1">
      <alignment horizontal="right" vertical="center"/>
    </xf>
    <xf numFmtId="0" fontId="80" fillId="11" borderId="73" xfId="0" applyFont="1" applyFill="1" applyBorder="1" applyAlignment="1" applyProtection="1">
      <alignment horizontal="right" vertical="center"/>
    </xf>
    <xf numFmtId="0" fontId="80" fillId="11" borderId="85" xfId="0" applyFont="1" applyFill="1" applyBorder="1" applyAlignment="1" applyProtection="1">
      <alignment horizontal="right" vertical="center"/>
    </xf>
    <xf numFmtId="0" fontId="81" fillId="11" borderId="71" xfId="0" applyFont="1" applyFill="1" applyBorder="1" applyAlignment="1" applyProtection="1">
      <alignment horizontal="right" vertical="center"/>
    </xf>
    <xf numFmtId="0" fontId="81" fillId="11" borderId="81" xfId="0" applyFont="1" applyFill="1" applyBorder="1" applyAlignment="1" applyProtection="1">
      <alignment horizontal="right" vertical="center"/>
    </xf>
    <xf numFmtId="0" fontId="81" fillId="11" borderId="72" xfId="0" applyFont="1" applyFill="1" applyBorder="1" applyAlignment="1" applyProtection="1">
      <alignment horizontal="right" vertical="center"/>
    </xf>
    <xf numFmtId="0" fontId="81" fillId="11" borderId="82" xfId="0" applyFont="1" applyFill="1" applyBorder="1" applyAlignment="1" applyProtection="1">
      <alignment horizontal="right" vertical="center"/>
    </xf>
    <xf numFmtId="0" fontId="79" fillId="11" borderId="83" xfId="0" applyFont="1" applyFill="1" applyBorder="1" applyAlignment="1" applyProtection="1">
      <alignment horizontal="center" vertical="center"/>
    </xf>
    <xf numFmtId="0" fontId="79" fillId="11" borderId="84" xfId="0" applyFont="1" applyFill="1" applyBorder="1" applyAlignment="1" applyProtection="1">
      <alignment horizontal="center" vertical="center"/>
    </xf>
    <xf numFmtId="0" fontId="59" fillId="14" borderId="83" xfId="0" applyFont="1" applyFill="1" applyBorder="1" applyAlignment="1" applyProtection="1">
      <alignment horizontal="center" vertical="center"/>
    </xf>
    <xf numFmtId="0" fontId="59" fillId="14" borderId="84" xfId="0" applyFont="1" applyFill="1" applyBorder="1" applyAlignment="1" applyProtection="1">
      <alignment horizontal="center" vertical="center"/>
    </xf>
    <xf numFmtId="0" fontId="82" fillId="11" borderId="83" xfId="0" applyFont="1" applyFill="1" applyBorder="1" applyAlignment="1" applyProtection="1">
      <alignment horizontal="center" vertical="center"/>
    </xf>
    <xf numFmtId="0" fontId="82" fillId="11" borderId="84" xfId="0" applyFont="1" applyFill="1" applyBorder="1" applyAlignment="1" applyProtection="1">
      <alignment horizontal="center" vertical="center"/>
    </xf>
    <xf numFmtId="0" fontId="79" fillId="11" borderId="79" xfId="0" applyFont="1" applyFill="1" applyBorder="1" applyAlignment="1" applyProtection="1">
      <alignment horizontal="center" vertical="center"/>
    </xf>
    <xf numFmtId="0" fontId="79" fillId="11" borderId="80" xfId="0" applyFont="1" applyFill="1" applyBorder="1" applyAlignment="1" applyProtection="1">
      <alignment horizontal="center" vertical="center"/>
    </xf>
    <xf numFmtId="0" fontId="59" fillId="14" borderId="79" xfId="0" applyFont="1" applyFill="1" applyBorder="1" applyAlignment="1" applyProtection="1">
      <alignment horizontal="center" vertical="center"/>
    </xf>
    <xf numFmtId="0" fontId="59" fillId="14" borderId="80" xfId="0" applyFont="1" applyFill="1" applyBorder="1" applyAlignment="1" applyProtection="1">
      <alignment horizontal="center" vertical="center"/>
    </xf>
    <xf numFmtId="0" fontId="82" fillId="11" borderId="79" xfId="0" applyFont="1" applyFill="1" applyBorder="1" applyAlignment="1" applyProtection="1">
      <alignment horizontal="center" vertical="center"/>
    </xf>
    <xf numFmtId="0" fontId="82" fillId="11" borderId="80" xfId="0" applyFont="1" applyFill="1" applyBorder="1" applyAlignment="1" applyProtection="1">
      <alignment horizontal="center" vertical="center"/>
    </xf>
    <xf numFmtId="0" fontId="59" fillId="14" borderId="55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58" fillId="14" borderId="2" xfId="0" applyFont="1" applyFill="1" applyBorder="1" applyAlignment="1">
      <alignment horizontal="center" vertical="center"/>
    </xf>
    <xf numFmtId="0" fontId="58" fillId="14" borderId="50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6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35" fillId="4" borderId="6" xfId="0" applyFont="1" applyFill="1" applyBorder="1" applyAlignment="1">
      <alignment horizontal="left" vertical="center" shrinkToFit="1"/>
    </xf>
    <xf numFmtId="0" fontId="35" fillId="4" borderId="0" xfId="0" applyFont="1" applyFill="1" applyBorder="1" applyAlignment="1">
      <alignment horizontal="left" vertical="center" shrinkToFit="1"/>
    </xf>
    <xf numFmtId="0" fontId="35" fillId="2" borderId="6" xfId="0" applyFont="1" applyFill="1" applyBorder="1" applyAlignment="1">
      <alignment horizontal="left" vertical="center" shrinkToFit="1"/>
    </xf>
    <xf numFmtId="0" fontId="35" fillId="2" borderId="0" xfId="0" applyFont="1" applyFill="1" applyBorder="1" applyAlignment="1">
      <alignment horizontal="left" vertical="center" shrinkToFit="1"/>
    </xf>
    <xf numFmtId="0" fontId="91" fillId="3" borderId="6" xfId="0" applyFont="1" applyFill="1" applyBorder="1" applyAlignment="1">
      <alignment horizontal="left" vertical="center" shrinkToFit="1"/>
    </xf>
    <xf numFmtId="0" fontId="91" fillId="3" borderId="0" xfId="0" applyFont="1" applyFill="1" applyBorder="1" applyAlignment="1">
      <alignment horizontal="left" vertical="center" shrinkToFit="1"/>
    </xf>
    <xf numFmtId="0" fontId="35" fillId="16" borderId="6" xfId="0" applyFont="1" applyFill="1" applyBorder="1" applyAlignment="1">
      <alignment horizontal="left" vertical="center" shrinkToFit="1"/>
    </xf>
    <xf numFmtId="0" fontId="35" fillId="16" borderId="0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7" fillId="11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56" fillId="16" borderId="0" xfId="0" applyFont="1" applyFill="1" applyAlignment="1">
      <alignment horizontal="right" vertical="center" shrinkToFit="1"/>
    </xf>
    <xf numFmtId="0" fontId="56" fillId="16" borderId="49" xfId="0" applyFont="1" applyFill="1" applyBorder="1" applyAlignment="1">
      <alignment horizontal="right" vertical="center" shrinkToFit="1"/>
    </xf>
    <xf numFmtId="0" fontId="56" fillId="17" borderId="0" xfId="0" applyFont="1" applyFill="1" applyAlignment="1">
      <alignment horizontal="right" vertical="center" shrinkToFit="1"/>
    </xf>
    <xf numFmtId="0" fontId="56" fillId="17" borderId="49" xfId="0" applyFont="1" applyFill="1" applyBorder="1" applyAlignment="1">
      <alignment horizontal="right" vertical="center" shrinkToFit="1"/>
    </xf>
    <xf numFmtId="0" fontId="8" fillId="16" borderId="5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2" fillId="11" borderId="0" xfId="0" applyFont="1" applyFill="1" applyAlignment="1">
      <alignment horizontal="right" vertical="center" shrinkToFit="1"/>
    </xf>
    <xf numFmtId="0" fontId="42" fillId="11" borderId="49" xfId="0" applyFont="1" applyFill="1" applyBorder="1" applyAlignment="1">
      <alignment horizontal="right" vertical="center" shrinkToFit="1"/>
    </xf>
    <xf numFmtId="0" fontId="21" fillId="10" borderId="2" xfId="0" applyFont="1" applyFill="1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35" fillId="16" borderId="6" xfId="0" applyFont="1" applyFill="1" applyBorder="1" applyAlignment="1" applyProtection="1">
      <alignment horizontal="left" vertical="center" shrinkToFit="1"/>
    </xf>
    <xf numFmtId="0" fontId="35" fillId="16" borderId="0" xfId="0" applyFont="1" applyFill="1" applyBorder="1" applyAlignment="1" applyProtection="1">
      <alignment horizontal="left" vertical="center" shrinkToFit="1"/>
    </xf>
    <xf numFmtId="0" fontId="35" fillId="17" borderId="6" xfId="0" applyFont="1" applyFill="1" applyBorder="1" applyAlignment="1" applyProtection="1">
      <alignment horizontal="left" vertical="center" shrinkToFit="1"/>
    </xf>
    <xf numFmtId="0" fontId="35" fillId="17" borderId="0" xfId="0" applyFont="1" applyFill="1" applyBorder="1" applyAlignment="1" applyProtection="1">
      <alignment horizontal="left" vertical="center" shrinkToFit="1"/>
    </xf>
    <xf numFmtId="0" fontId="90" fillId="11" borderId="6" xfId="0" applyFont="1" applyFill="1" applyBorder="1" applyAlignment="1" applyProtection="1">
      <alignment horizontal="left" vertical="center" shrinkToFit="1"/>
    </xf>
    <xf numFmtId="0" fontId="90" fillId="11" borderId="0" xfId="0" applyFont="1" applyFill="1" applyBorder="1" applyAlignment="1" applyProtection="1">
      <alignment horizontal="left" vertical="center" shrinkToFit="1"/>
    </xf>
    <xf numFmtId="0" fontId="0" fillId="0" borderId="2" xfId="0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21" fillId="10" borderId="63" xfId="0" applyFont="1" applyFill="1" applyBorder="1" applyAlignment="1" applyProtection="1">
      <alignment horizontal="center" vertical="center"/>
    </xf>
    <xf numFmtId="0" fontId="21" fillId="10" borderId="5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6" fillId="16" borderId="0" xfId="0" applyFont="1" applyFill="1" applyAlignment="1" applyProtection="1">
      <alignment horizontal="right" vertical="center" shrinkToFit="1"/>
    </xf>
    <xf numFmtId="0" fontId="56" fillId="16" borderId="49" xfId="0" applyFont="1" applyFill="1" applyBorder="1" applyAlignment="1" applyProtection="1">
      <alignment horizontal="right" vertical="center" shrinkToFit="1"/>
    </xf>
    <xf numFmtId="0" fontId="56" fillId="17" borderId="0" xfId="0" applyFont="1" applyFill="1" applyAlignment="1" applyProtection="1">
      <alignment horizontal="right" vertical="center" shrinkToFit="1"/>
    </xf>
    <xf numFmtId="0" fontId="56" fillId="17" borderId="49" xfId="0" applyFont="1" applyFill="1" applyBorder="1" applyAlignment="1" applyProtection="1">
      <alignment horizontal="right" vertical="center" shrinkToFit="1"/>
    </xf>
    <xf numFmtId="0" fontId="42" fillId="11" borderId="0" xfId="0" applyFont="1" applyFill="1" applyAlignment="1" applyProtection="1">
      <alignment horizontal="right" vertical="center" shrinkToFit="1"/>
    </xf>
    <xf numFmtId="0" fontId="42" fillId="11" borderId="49" xfId="0" applyFont="1" applyFill="1" applyBorder="1" applyAlignment="1" applyProtection="1">
      <alignment horizontal="right" vertical="center" shrinkToFit="1"/>
    </xf>
    <xf numFmtId="0" fontId="0" fillId="0" borderId="9" xfId="0" applyFill="1" applyBorder="1" applyAlignment="1" applyProtection="1">
      <alignment horizontal="center"/>
    </xf>
    <xf numFmtId="0" fontId="0" fillId="0" borderId="48" xfId="0" applyFill="1" applyBorder="1" applyAlignment="1" applyProtection="1">
      <alignment horizontal="center"/>
    </xf>
    <xf numFmtId="0" fontId="8" fillId="16" borderId="56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35" fillId="17" borderId="6" xfId="0" applyFont="1" applyFill="1" applyBorder="1" applyAlignment="1">
      <alignment horizontal="left" vertical="center" shrinkToFit="1"/>
    </xf>
    <xf numFmtId="0" fontId="35" fillId="17" borderId="0" xfId="0" applyFont="1" applyFill="1" applyBorder="1" applyAlignment="1">
      <alignment horizontal="left" vertical="center" shrinkToFit="1"/>
    </xf>
    <xf numFmtId="0" fontId="90" fillId="11" borderId="6" xfId="0" applyFont="1" applyFill="1" applyBorder="1" applyAlignment="1">
      <alignment horizontal="left" vertical="center" shrinkToFit="1"/>
    </xf>
    <xf numFmtId="0" fontId="90" fillId="11" borderId="0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56" xfId="0" applyFill="1" applyBorder="1" applyAlignment="1">
      <alignment horizontal="center"/>
    </xf>
    <xf numFmtId="0" fontId="64" fillId="3" borderId="0" xfId="0" applyFont="1" applyFill="1" applyBorder="1" applyAlignment="1">
      <alignment horizontal="center" vertical="center"/>
    </xf>
    <xf numFmtId="0" fontId="59" fillId="16" borderId="0" xfId="0" applyFont="1" applyFill="1" applyAlignment="1">
      <alignment horizontal="right" vertical="center" shrinkToFit="1"/>
    </xf>
    <xf numFmtId="0" fontId="59" fillId="16" borderId="49" xfId="0" applyFont="1" applyFill="1" applyBorder="1" applyAlignment="1">
      <alignment horizontal="right" vertical="center" shrinkToFit="1"/>
    </xf>
    <xf numFmtId="0" fontId="57" fillId="11" borderId="0" xfId="0" applyFont="1" applyFill="1" applyAlignment="1" applyProtection="1">
      <alignment horizontal="center" vertical="center"/>
    </xf>
  </cellXfs>
  <cellStyles count="21">
    <cellStyle name="Euro" xfId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  <cellStyle name="Normal 2" xfId="2"/>
  </cellStyles>
  <dxfs count="32"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gif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283281</xdr:colOff>
      <xdr:row>4</xdr:row>
      <xdr:rowOff>77611</xdr:rowOff>
    </xdr:from>
    <xdr:to>
      <xdr:col>9</xdr:col>
      <xdr:colOff>102307</xdr:colOff>
      <xdr:row>6</xdr:row>
      <xdr:rowOff>117122</xdr:rowOff>
    </xdr:to>
    <xdr:sp macro="[0]!Modedemploi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190170" y="980722"/>
          <a:ext cx="2867026" cy="533400"/>
        </a:xfrm>
        <a:prstGeom prst="roundRect">
          <a:avLst/>
        </a:prstGeom>
        <a:solidFill>
          <a:srgbClr val="FF9900"/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2400" b="1">
              <a:solidFill>
                <a:schemeClr val="bg1"/>
              </a:solidFill>
            </a:rPr>
            <a:t>Mode d'emploi</a:t>
          </a:r>
        </a:p>
      </xdr:txBody>
    </xdr:sp>
    <xdr:clientData/>
  </xdr:twoCellAnchor>
  <xdr:twoCellAnchor>
    <xdr:from>
      <xdr:col>5</xdr:col>
      <xdr:colOff>280811</xdr:colOff>
      <xdr:row>7</xdr:row>
      <xdr:rowOff>67733</xdr:rowOff>
    </xdr:from>
    <xdr:to>
      <xdr:col>9</xdr:col>
      <xdr:colOff>99837</xdr:colOff>
      <xdr:row>10</xdr:row>
      <xdr:rowOff>29633</xdr:rowOff>
    </xdr:to>
    <xdr:sp macro="[0]!NomsPrénoms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187700" y="1655233"/>
          <a:ext cx="2867026" cy="533400"/>
        </a:xfrm>
        <a:prstGeom prst="roundRect">
          <a:avLst/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>
              <a:solidFill>
                <a:schemeClr val="bg1"/>
              </a:solidFill>
            </a:rPr>
            <a:t>Liste des joueurs/équipes</a:t>
          </a:r>
          <a:endParaRPr lang="fr-FR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542925</xdr:colOff>
      <xdr:row>4</xdr:row>
      <xdr:rowOff>228600</xdr:rowOff>
    </xdr:from>
    <xdr:to>
      <xdr:col>4</xdr:col>
      <xdr:colOff>904875</xdr:colOff>
      <xdr:row>13</xdr:row>
      <xdr:rowOff>112059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9138" y="1132074"/>
          <a:ext cx="1888752" cy="1704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fr-FR" sz="800" b="1" i="0" u="sng" strike="noStrike" baseline="0">
              <a:solidFill>
                <a:srgbClr val="000000"/>
              </a:solidFill>
              <a:latin typeface="+mn-lt"/>
              <a:cs typeface="Arial"/>
            </a:rPr>
            <a:t>Auteurs :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François GAAG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Arial"/>
            </a:rPr>
            <a:t>IDA TICE EPS LYON</a:t>
          </a:r>
        </a:p>
        <a:p>
          <a:pPr algn="ctr" rtl="0">
            <a:defRPr sz="1000"/>
          </a:pPr>
          <a:r>
            <a:rPr lang="fr-FR" sz="700" b="0" i="0" baseline="0">
              <a:effectLst/>
              <a:latin typeface="+mn-lt"/>
              <a:ea typeface="+mn-ea"/>
              <a:cs typeface="+mn-cs"/>
            </a:rPr>
            <a:t>Groupe TICE et EPS - Académie de Lyon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Professeur E.P.S.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François BATHIARD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Professeur  E.P.S.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FFC000"/>
              </a:solidFill>
              <a:latin typeface="+mn-lt"/>
              <a:cs typeface="Arial"/>
            </a:rPr>
            <a:t>Version corrigée L. di Pol Ac. Nancy-Metz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FFC000"/>
              </a:solidFill>
              <a:latin typeface="+mn-lt"/>
              <a:cs typeface="Arial"/>
            </a:rPr>
            <a:t>luc.di-pol@ac-nancy-metz.fr</a:t>
          </a:r>
        </a:p>
        <a:p>
          <a:pPr algn="ctr" rtl="0">
            <a:defRPr sz="1000"/>
          </a:pPr>
          <a:r>
            <a:rPr lang="fr-FR" sz="800" b="1" i="0" u="sng" strike="noStrike" baseline="0">
              <a:solidFill>
                <a:srgbClr val="000000"/>
              </a:solidFill>
              <a:latin typeface="+mn-lt"/>
              <a:cs typeface="Arial"/>
            </a:rPr>
            <a:t>Version </a:t>
          </a: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: 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Version 4.4 du 3 mars 2018</a:t>
          </a:r>
        </a:p>
        <a:p>
          <a:pPr algn="ctr" rtl="0">
            <a:defRPr sz="1000"/>
          </a:pPr>
          <a:r>
            <a:rPr lang="fr-FR" sz="800" b="1" i="0" u="sng" strike="noStrike" baseline="0">
              <a:solidFill>
                <a:srgbClr val="000000"/>
              </a:solidFill>
              <a:latin typeface="+mn-lt"/>
              <a:cs typeface="Arial"/>
            </a:rPr>
            <a:t>Contact </a:t>
          </a: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: 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francois.gaag@ac-lyon.fr</a:t>
          </a:r>
        </a:p>
      </xdr:txBody>
    </xdr:sp>
    <xdr:clientData/>
  </xdr:twoCellAnchor>
  <xdr:twoCellAnchor>
    <xdr:from>
      <xdr:col>5</xdr:col>
      <xdr:colOff>293450</xdr:colOff>
      <xdr:row>14</xdr:row>
      <xdr:rowOff>60598</xdr:rowOff>
    </xdr:from>
    <xdr:to>
      <xdr:col>9</xdr:col>
      <xdr:colOff>112476</xdr:colOff>
      <xdr:row>14</xdr:row>
      <xdr:rowOff>593076</xdr:rowOff>
    </xdr:to>
    <xdr:sp macro="[0]!Effacertout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3118583" y="2973583"/>
          <a:ext cx="2722764" cy="532478"/>
        </a:xfrm>
        <a:prstGeom prst="roundRec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2000" b="1">
              <a:solidFill>
                <a:schemeClr val="bg1"/>
              </a:solidFill>
            </a:rPr>
            <a:t>Réinitialiser le tournoi</a:t>
          </a:r>
        </a:p>
      </xdr:txBody>
    </xdr:sp>
    <xdr:clientData/>
  </xdr:twoCellAnchor>
  <xdr:twoCellAnchor editAs="oneCell">
    <xdr:from>
      <xdr:col>10</xdr:col>
      <xdr:colOff>219075</xdr:colOff>
      <xdr:row>17</xdr:row>
      <xdr:rowOff>171450</xdr:rowOff>
    </xdr:from>
    <xdr:to>
      <xdr:col>11</xdr:col>
      <xdr:colOff>571500</xdr:colOff>
      <xdr:row>18</xdr:row>
      <xdr:rowOff>247650</xdr:rowOff>
    </xdr:to>
    <xdr:pic>
      <xdr:nvPicPr>
        <xdr:cNvPr id="27035" name="Image 7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0" y="4295775"/>
          <a:ext cx="1114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283690</xdr:colOff>
      <xdr:row>10</xdr:row>
      <xdr:rowOff>154611</xdr:rowOff>
    </xdr:from>
    <xdr:to>
      <xdr:col>9</xdr:col>
      <xdr:colOff>102716</xdr:colOff>
      <xdr:row>13</xdr:row>
      <xdr:rowOff>110798</xdr:rowOff>
    </xdr:to>
    <xdr:sp macro="[0]!ReprendreTournoi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3108823" y="2309295"/>
          <a:ext cx="2722764" cy="524913"/>
        </a:xfrm>
        <a:prstGeom prst="roundRect">
          <a:avLst/>
        </a:prstGeom>
        <a:solidFill>
          <a:schemeClr val="accent3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2000" b="1">
              <a:solidFill>
                <a:schemeClr val="bg1"/>
              </a:solidFill>
            </a:rPr>
            <a:t>Reprendre le tournoi</a:t>
          </a:r>
        </a:p>
      </xdr:txBody>
    </xdr:sp>
    <xdr:clientData/>
  </xdr:twoCellAnchor>
  <xdr:twoCellAnchor editAs="oneCell">
    <xdr:from>
      <xdr:col>3</xdr:col>
      <xdr:colOff>216018</xdr:colOff>
      <xdr:row>14</xdr:row>
      <xdr:rowOff>82187</xdr:rowOff>
    </xdr:from>
    <xdr:to>
      <xdr:col>4</xdr:col>
      <xdr:colOff>497743</xdr:colOff>
      <xdr:row>14</xdr:row>
      <xdr:rowOff>602839</xdr:rowOff>
    </xdr:to>
    <xdr:pic macro="[0]!Enregistreretquitter"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3469" y="2995172"/>
          <a:ext cx="1007660" cy="5206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693965</xdr:colOff>
      <xdr:row>1</xdr:row>
      <xdr:rowOff>122464</xdr:rowOff>
    </xdr:from>
    <xdr:to>
      <xdr:col>0</xdr:col>
      <xdr:colOff>3116036</xdr:colOff>
      <xdr:row>5</xdr:row>
      <xdr:rowOff>207508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693965" y="489857"/>
          <a:ext cx="2422071" cy="1391330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734786</xdr:colOff>
      <xdr:row>6</xdr:row>
      <xdr:rowOff>95250</xdr:rowOff>
    </xdr:from>
    <xdr:to>
      <xdr:col>0</xdr:col>
      <xdr:colOff>1898723</xdr:colOff>
      <xdr:row>9</xdr:row>
      <xdr:rowOff>288942</xdr:rowOff>
    </xdr:to>
    <xdr:sp macro="[0]!AllerT1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 bwMode="auto">
        <a:xfrm>
          <a:off x="734786" y="2136321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680357</xdr:colOff>
      <xdr:row>10</xdr:row>
      <xdr:rowOff>95250</xdr:rowOff>
    </xdr:from>
    <xdr:to>
      <xdr:col>0</xdr:col>
      <xdr:colOff>1846179</xdr:colOff>
      <xdr:row>11</xdr:row>
      <xdr:rowOff>336190</xdr:rowOff>
    </xdr:to>
    <xdr:sp macro="[0]!AllerT2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 bwMode="auto">
        <a:xfrm>
          <a:off x="680357" y="3360964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625928</xdr:colOff>
      <xdr:row>12</xdr:row>
      <xdr:rowOff>163286</xdr:rowOff>
    </xdr:from>
    <xdr:to>
      <xdr:col>0</xdr:col>
      <xdr:colOff>1791750</xdr:colOff>
      <xdr:row>16</xdr:row>
      <xdr:rowOff>23226</xdr:rowOff>
    </xdr:to>
    <xdr:sp macro="[0]!AllerT3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 bwMode="auto">
        <a:xfrm>
          <a:off x="625928" y="4558393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571500</xdr:colOff>
      <xdr:row>16</xdr:row>
      <xdr:rowOff>285750</xdr:rowOff>
    </xdr:from>
    <xdr:to>
      <xdr:col>0</xdr:col>
      <xdr:colOff>1735436</xdr:colOff>
      <xdr:row>20</xdr:row>
      <xdr:rowOff>159298</xdr:rowOff>
    </xdr:to>
    <xdr:sp macro="[0]!AllerT4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 bwMode="auto">
        <a:xfrm>
          <a:off x="571500" y="5783036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557893</xdr:colOff>
      <xdr:row>27</xdr:row>
      <xdr:rowOff>54428</xdr:rowOff>
    </xdr:from>
    <xdr:to>
      <xdr:col>0</xdr:col>
      <xdr:colOff>1721829</xdr:colOff>
      <xdr:row>27</xdr:row>
      <xdr:rowOff>1014661</xdr:rowOff>
    </xdr:to>
    <xdr:sp macro="[0]!AllerT6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 bwMode="auto">
        <a:xfrm>
          <a:off x="557893" y="7048499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1292679</xdr:colOff>
      <xdr:row>28</xdr:row>
      <xdr:rowOff>122465</xdr:rowOff>
    </xdr:from>
    <xdr:to>
      <xdr:col>0</xdr:col>
      <xdr:colOff>2456615</xdr:colOff>
      <xdr:row>32</xdr:row>
      <xdr:rowOff>132084</xdr:rowOff>
    </xdr:to>
    <xdr:sp macro="[0]!AllerT7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 bwMode="auto">
        <a:xfrm>
          <a:off x="1292679" y="8341179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2027464</xdr:colOff>
      <xdr:row>6</xdr:row>
      <xdr:rowOff>81643</xdr:rowOff>
    </xdr:from>
    <xdr:to>
      <xdr:col>0</xdr:col>
      <xdr:colOff>3193286</xdr:colOff>
      <xdr:row>9</xdr:row>
      <xdr:rowOff>281763</xdr:rowOff>
    </xdr:to>
    <xdr:sp macro="[0]!AllerT8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 bwMode="auto">
        <a:xfrm>
          <a:off x="2027464" y="2122714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1959428</xdr:colOff>
      <xdr:row>10</xdr:row>
      <xdr:rowOff>95250</xdr:rowOff>
    </xdr:from>
    <xdr:to>
      <xdr:col>0</xdr:col>
      <xdr:colOff>3123364</xdr:colOff>
      <xdr:row>11</xdr:row>
      <xdr:rowOff>336191</xdr:rowOff>
    </xdr:to>
    <xdr:sp macro="[0]!AllerT9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 bwMode="auto">
        <a:xfrm>
          <a:off x="1959428" y="3360964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1986643</xdr:colOff>
      <xdr:row>12</xdr:row>
      <xdr:rowOff>149678</xdr:rowOff>
    </xdr:from>
    <xdr:to>
      <xdr:col>0</xdr:col>
      <xdr:colOff>3150580</xdr:colOff>
      <xdr:row>16</xdr:row>
      <xdr:rowOff>9618</xdr:rowOff>
    </xdr:to>
    <xdr:sp macro="[0]!AllerT10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 bwMode="auto">
        <a:xfrm>
          <a:off x="1986643" y="4544785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1877786</xdr:colOff>
      <xdr:row>17</xdr:row>
      <xdr:rowOff>0</xdr:rowOff>
    </xdr:from>
    <xdr:to>
      <xdr:col>0</xdr:col>
      <xdr:colOff>3043609</xdr:colOff>
      <xdr:row>20</xdr:row>
      <xdr:rowOff>172906</xdr:rowOff>
    </xdr:to>
    <xdr:sp macro="[0]!AllerT11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 bwMode="auto">
        <a:xfrm>
          <a:off x="1877786" y="5796643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0</xdr:col>
      <xdr:colOff>1809750</xdr:colOff>
      <xdr:row>27</xdr:row>
      <xdr:rowOff>54429</xdr:rowOff>
    </xdr:from>
    <xdr:to>
      <xdr:col>0</xdr:col>
      <xdr:colOff>2975573</xdr:colOff>
      <xdr:row>27</xdr:row>
      <xdr:rowOff>1016549</xdr:rowOff>
    </xdr:to>
    <xdr:sp macro="[0]!AllerT12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 bwMode="auto">
        <a:xfrm>
          <a:off x="1809750" y="7048500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 editAs="oneCell">
    <xdr:from>
      <xdr:col>8</xdr:col>
      <xdr:colOff>1362807</xdr:colOff>
      <xdr:row>3</xdr:row>
      <xdr:rowOff>322385</xdr:rowOff>
    </xdr:from>
    <xdr:to>
      <xdr:col>9</xdr:col>
      <xdr:colOff>426253</xdr:colOff>
      <xdr:row>6</xdr:row>
      <xdr:rowOff>149986</xdr:rowOff>
    </xdr:to>
    <xdr:pic macro="[0]!Enregistrer">
      <xdr:nvPicPr>
        <xdr:cNvPr id="14" name="Image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3076" y="1245577"/>
          <a:ext cx="924485" cy="9412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693965</xdr:colOff>
      <xdr:row>1</xdr:row>
      <xdr:rowOff>95251</xdr:rowOff>
    </xdr:from>
    <xdr:to>
      <xdr:col>0</xdr:col>
      <xdr:colOff>3116036</xdr:colOff>
      <xdr:row>5</xdr:row>
      <xdr:rowOff>180295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 bwMode="auto">
        <a:xfrm>
          <a:off x="693965" y="462644"/>
          <a:ext cx="2422071" cy="1391330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748393</xdr:colOff>
      <xdr:row>6</xdr:row>
      <xdr:rowOff>95250</xdr:rowOff>
    </xdr:from>
    <xdr:to>
      <xdr:col>0</xdr:col>
      <xdr:colOff>1912330</xdr:colOff>
      <xdr:row>9</xdr:row>
      <xdr:rowOff>288942</xdr:rowOff>
    </xdr:to>
    <xdr:sp macro="[0]!AllerT1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 bwMode="auto">
        <a:xfrm>
          <a:off x="748393" y="2136321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707572</xdr:colOff>
      <xdr:row>10</xdr:row>
      <xdr:rowOff>95250</xdr:rowOff>
    </xdr:from>
    <xdr:to>
      <xdr:col>0</xdr:col>
      <xdr:colOff>1873394</xdr:colOff>
      <xdr:row>11</xdr:row>
      <xdr:rowOff>336190</xdr:rowOff>
    </xdr:to>
    <xdr:sp macro="[0]!AllerT2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707572" y="3360964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653143</xdr:colOff>
      <xdr:row>12</xdr:row>
      <xdr:rowOff>190500</xdr:rowOff>
    </xdr:from>
    <xdr:to>
      <xdr:col>0</xdr:col>
      <xdr:colOff>1818965</xdr:colOff>
      <xdr:row>16</xdr:row>
      <xdr:rowOff>50440</xdr:rowOff>
    </xdr:to>
    <xdr:sp macro="[0]!AllerT3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 bwMode="auto">
        <a:xfrm>
          <a:off x="653143" y="4585607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639536</xdr:colOff>
      <xdr:row>16</xdr:row>
      <xdr:rowOff>258535</xdr:rowOff>
    </xdr:from>
    <xdr:to>
      <xdr:col>0</xdr:col>
      <xdr:colOff>1803472</xdr:colOff>
      <xdr:row>20</xdr:row>
      <xdr:rowOff>132083</xdr:rowOff>
    </xdr:to>
    <xdr:sp macro="[0]!AllerT4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 bwMode="auto">
        <a:xfrm>
          <a:off x="639536" y="5755821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598714</xdr:colOff>
      <xdr:row>27</xdr:row>
      <xdr:rowOff>0</xdr:rowOff>
    </xdr:from>
    <xdr:to>
      <xdr:col>0</xdr:col>
      <xdr:colOff>1762650</xdr:colOff>
      <xdr:row>27</xdr:row>
      <xdr:rowOff>962119</xdr:rowOff>
    </xdr:to>
    <xdr:sp macro="[0]!AllerT5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 bwMode="auto">
        <a:xfrm>
          <a:off x="598714" y="6994071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1374322</xdr:colOff>
      <xdr:row>28</xdr:row>
      <xdr:rowOff>149679</xdr:rowOff>
    </xdr:from>
    <xdr:to>
      <xdr:col>0</xdr:col>
      <xdr:colOff>2538258</xdr:colOff>
      <xdr:row>32</xdr:row>
      <xdr:rowOff>159298</xdr:rowOff>
    </xdr:to>
    <xdr:sp macro="[0]!AllerT7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 bwMode="auto">
        <a:xfrm>
          <a:off x="1374322" y="8368393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2068286</xdr:colOff>
      <xdr:row>6</xdr:row>
      <xdr:rowOff>81643</xdr:rowOff>
    </xdr:from>
    <xdr:to>
      <xdr:col>0</xdr:col>
      <xdr:colOff>3234108</xdr:colOff>
      <xdr:row>9</xdr:row>
      <xdr:rowOff>281763</xdr:rowOff>
    </xdr:to>
    <xdr:sp macro="[0]!AllerT8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 bwMode="auto">
        <a:xfrm>
          <a:off x="2068286" y="2122714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2000250</xdr:colOff>
      <xdr:row>10</xdr:row>
      <xdr:rowOff>95251</xdr:rowOff>
    </xdr:from>
    <xdr:to>
      <xdr:col>0</xdr:col>
      <xdr:colOff>3164186</xdr:colOff>
      <xdr:row>11</xdr:row>
      <xdr:rowOff>336192</xdr:rowOff>
    </xdr:to>
    <xdr:sp macro="[0]!AllerT9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 bwMode="auto">
        <a:xfrm>
          <a:off x="2000250" y="3360965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1932215</xdr:colOff>
      <xdr:row>12</xdr:row>
      <xdr:rowOff>163286</xdr:rowOff>
    </xdr:from>
    <xdr:to>
      <xdr:col>0</xdr:col>
      <xdr:colOff>3096152</xdr:colOff>
      <xdr:row>16</xdr:row>
      <xdr:rowOff>23226</xdr:rowOff>
    </xdr:to>
    <xdr:sp macro="[0]!AllerT10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 bwMode="auto">
        <a:xfrm>
          <a:off x="1932215" y="4558393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1891393</xdr:colOff>
      <xdr:row>16</xdr:row>
      <xdr:rowOff>231321</xdr:rowOff>
    </xdr:from>
    <xdr:to>
      <xdr:col>0</xdr:col>
      <xdr:colOff>3057216</xdr:colOff>
      <xdr:row>20</xdr:row>
      <xdr:rowOff>104870</xdr:rowOff>
    </xdr:to>
    <xdr:sp macro="[0]!AllerT11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 bwMode="auto">
        <a:xfrm>
          <a:off x="1891393" y="5728607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0</xdr:col>
      <xdr:colOff>1850571</xdr:colOff>
      <xdr:row>27</xdr:row>
      <xdr:rowOff>13608</xdr:rowOff>
    </xdr:from>
    <xdr:to>
      <xdr:col>0</xdr:col>
      <xdr:colOff>3016394</xdr:colOff>
      <xdr:row>27</xdr:row>
      <xdr:rowOff>975728</xdr:rowOff>
    </xdr:to>
    <xdr:sp macro="[0]!AllerT12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 bwMode="auto">
        <a:xfrm>
          <a:off x="1850571" y="7007679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 editAs="oneCell">
    <xdr:from>
      <xdr:col>8</xdr:col>
      <xdr:colOff>1450731</xdr:colOff>
      <xdr:row>4</xdr:row>
      <xdr:rowOff>14655</xdr:rowOff>
    </xdr:from>
    <xdr:to>
      <xdr:col>9</xdr:col>
      <xdr:colOff>514177</xdr:colOff>
      <xdr:row>6</xdr:row>
      <xdr:rowOff>208602</xdr:rowOff>
    </xdr:to>
    <xdr:pic macro="[0]!Enregistrer">
      <xdr:nvPicPr>
        <xdr:cNvPr id="14" name="Image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1304193"/>
          <a:ext cx="924485" cy="9412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707571</xdr:colOff>
      <xdr:row>1</xdr:row>
      <xdr:rowOff>81642</xdr:rowOff>
    </xdr:from>
    <xdr:to>
      <xdr:col>0</xdr:col>
      <xdr:colOff>3129642</xdr:colOff>
      <xdr:row>5</xdr:row>
      <xdr:rowOff>166686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 bwMode="auto">
        <a:xfrm>
          <a:off x="707571" y="449035"/>
          <a:ext cx="2422071" cy="1391330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762000</xdr:colOff>
      <xdr:row>6</xdr:row>
      <xdr:rowOff>68036</xdr:rowOff>
    </xdr:from>
    <xdr:to>
      <xdr:col>0</xdr:col>
      <xdr:colOff>1925937</xdr:colOff>
      <xdr:row>9</xdr:row>
      <xdr:rowOff>261728</xdr:rowOff>
    </xdr:to>
    <xdr:sp macro="[0]!AllerT1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 bwMode="auto">
        <a:xfrm>
          <a:off x="762000" y="2109107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731631</xdr:colOff>
      <xdr:row>10</xdr:row>
      <xdr:rowOff>55217</xdr:rowOff>
    </xdr:from>
    <xdr:to>
      <xdr:col>0</xdr:col>
      <xdr:colOff>1897453</xdr:colOff>
      <xdr:row>11</xdr:row>
      <xdr:rowOff>299510</xdr:rowOff>
    </xdr:to>
    <xdr:sp macro="[0]!AllerT2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 bwMode="auto">
        <a:xfrm>
          <a:off x="731631" y="3354456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704022</xdr:colOff>
      <xdr:row>13</xdr:row>
      <xdr:rowOff>-1</xdr:rowOff>
    </xdr:from>
    <xdr:to>
      <xdr:col>0</xdr:col>
      <xdr:colOff>1869844</xdr:colOff>
      <xdr:row>16</xdr:row>
      <xdr:rowOff>51032</xdr:rowOff>
    </xdr:to>
    <xdr:sp macro="[0]!AllerT3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 bwMode="auto">
        <a:xfrm>
          <a:off x="704022" y="4624456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676413</xdr:colOff>
      <xdr:row>16</xdr:row>
      <xdr:rowOff>276088</xdr:rowOff>
    </xdr:from>
    <xdr:to>
      <xdr:col>0</xdr:col>
      <xdr:colOff>1840349</xdr:colOff>
      <xdr:row>20</xdr:row>
      <xdr:rowOff>133859</xdr:rowOff>
    </xdr:to>
    <xdr:sp macro="[0]!AllerT4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 bwMode="auto">
        <a:xfrm>
          <a:off x="676413" y="5811631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635000</xdr:colOff>
      <xdr:row>27</xdr:row>
      <xdr:rowOff>13805</xdr:rowOff>
    </xdr:from>
    <xdr:to>
      <xdr:col>0</xdr:col>
      <xdr:colOff>1798936</xdr:colOff>
      <xdr:row>27</xdr:row>
      <xdr:rowOff>975924</xdr:rowOff>
    </xdr:to>
    <xdr:sp macro="[0]!AllerT5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 bwMode="auto">
        <a:xfrm>
          <a:off x="635000" y="7040218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1325218</xdr:colOff>
      <xdr:row>29</xdr:row>
      <xdr:rowOff>151846</xdr:rowOff>
    </xdr:from>
    <xdr:to>
      <xdr:col>0</xdr:col>
      <xdr:colOff>2489154</xdr:colOff>
      <xdr:row>33</xdr:row>
      <xdr:rowOff>131971</xdr:rowOff>
    </xdr:to>
    <xdr:sp macro="[0]!AllerT6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 bwMode="auto">
        <a:xfrm>
          <a:off x="1325218" y="8586303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2043044</xdr:colOff>
      <xdr:row>6</xdr:row>
      <xdr:rowOff>55217</xdr:rowOff>
    </xdr:from>
    <xdr:to>
      <xdr:col>0</xdr:col>
      <xdr:colOff>3208866</xdr:colOff>
      <xdr:row>9</xdr:row>
      <xdr:rowOff>258098</xdr:rowOff>
    </xdr:to>
    <xdr:sp macro="[0]!AllerT8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 bwMode="auto">
        <a:xfrm>
          <a:off x="2043044" y="2125869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2015435</xdr:colOff>
      <xdr:row>10</xdr:row>
      <xdr:rowOff>55217</xdr:rowOff>
    </xdr:from>
    <xdr:to>
      <xdr:col>0</xdr:col>
      <xdr:colOff>3179371</xdr:colOff>
      <xdr:row>11</xdr:row>
      <xdr:rowOff>299511</xdr:rowOff>
    </xdr:to>
    <xdr:sp macro="[0]!AllerT9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 bwMode="auto">
        <a:xfrm>
          <a:off x="2015435" y="3354456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1987826</xdr:colOff>
      <xdr:row>13</xdr:row>
      <xdr:rowOff>0</xdr:rowOff>
    </xdr:from>
    <xdr:to>
      <xdr:col>0</xdr:col>
      <xdr:colOff>3151763</xdr:colOff>
      <xdr:row>16</xdr:row>
      <xdr:rowOff>51033</xdr:rowOff>
    </xdr:to>
    <xdr:sp macro="[0]!AllerT10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 bwMode="auto">
        <a:xfrm>
          <a:off x="1987826" y="4624457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1932609</xdr:colOff>
      <xdr:row>16</xdr:row>
      <xdr:rowOff>262283</xdr:rowOff>
    </xdr:from>
    <xdr:to>
      <xdr:col>0</xdr:col>
      <xdr:colOff>3098432</xdr:colOff>
      <xdr:row>20</xdr:row>
      <xdr:rowOff>120055</xdr:rowOff>
    </xdr:to>
    <xdr:sp macro="[0]!AllerT11" textlink="">
      <xdr:nvSpPr>
        <xdr:cNvPr id="14" name="Étoile à 5 branches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 bwMode="auto">
        <a:xfrm>
          <a:off x="1932609" y="5797826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0</xdr:col>
      <xdr:colOff>1863587</xdr:colOff>
      <xdr:row>27</xdr:row>
      <xdr:rowOff>0</xdr:rowOff>
    </xdr:from>
    <xdr:to>
      <xdr:col>0</xdr:col>
      <xdr:colOff>3029410</xdr:colOff>
      <xdr:row>27</xdr:row>
      <xdr:rowOff>962120</xdr:rowOff>
    </xdr:to>
    <xdr:sp macro="[0]!AllerT12" textlink="">
      <xdr:nvSpPr>
        <xdr:cNvPr id="15" name="Étoile à 5 branches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 bwMode="auto">
        <a:xfrm>
          <a:off x="1863587" y="7026413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 editAs="oneCell">
    <xdr:from>
      <xdr:col>8</xdr:col>
      <xdr:colOff>1428750</xdr:colOff>
      <xdr:row>3</xdr:row>
      <xdr:rowOff>353785</xdr:rowOff>
    </xdr:from>
    <xdr:to>
      <xdr:col>9</xdr:col>
      <xdr:colOff>487232</xdr:colOff>
      <xdr:row>6</xdr:row>
      <xdr:rowOff>164145</xdr:rowOff>
    </xdr:to>
    <xdr:pic macro="[0]!Enregistrer">
      <xdr:nvPicPr>
        <xdr:cNvPr id="16" name="Image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2964" y="1279071"/>
          <a:ext cx="922661" cy="9261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653143</xdr:colOff>
      <xdr:row>1</xdr:row>
      <xdr:rowOff>108856</xdr:rowOff>
    </xdr:from>
    <xdr:to>
      <xdr:col>0</xdr:col>
      <xdr:colOff>3075214</xdr:colOff>
      <xdr:row>5</xdr:row>
      <xdr:rowOff>193900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 bwMode="auto">
        <a:xfrm>
          <a:off x="653143" y="476249"/>
          <a:ext cx="2422071" cy="1391330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721179</xdr:colOff>
      <xdr:row>6</xdr:row>
      <xdr:rowOff>108857</xdr:rowOff>
    </xdr:from>
    <xdr:to>
      <xdr:col>0</xdr:col>
      <xdr:colOff>1885116</xdr:colOff>
      <xdr:row>9</xdr:row>
      <xdr:rowOff>302549</xdr:rowOff>
    </xdr:to>
    <xdr:sp macro="[0]!AllerT1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 bwMode="auto">
        <a:xfrm>
          <a:off x="721179" y="2149928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721179</xdr:colOff>
      <xdr:row>10</xdr:row>
      <xdr:rowOff>149679</xdr:rowOff>
    </xdr:from>
    <xdr:to>
      <xdr:col>0</xdr:col>
      <xdr:colOff>1887001</xdr:colOff>
      <xdr:row>11</xdr:row>
      <xdr:rowOff>390619</xdr:rowOff>
    </xdr:to>
    <xdr:sp macro="[0]!AllerT2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 bwMode="auto">
        <a:xfrm>
          <a:off x="721179" y="3415393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680357</xdr:colOff>
      <xdr:row>13</xdr:row>
      <xdr:rowOff>1</xdr:rowOff>
    </xdr:from>
    <xdr:to>
      <xdr:col>0</xdr:col>
      <xdr:colOff>1846179</xdr:colOff>
      <xdr:row>16</xdr:row>
      <xdr:rowOff>64048</xdr:rowOff>
    </xdr:to>
    <xdr:sp macro="[0]!AllerT3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 bwMode="auto">
        <a:xfrm>
          <a:off x="680357" y="4599215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639536</xdr:colOff>
      <xdr:row>16</xdr:row>
      <xdr:rowOff>244928</xdr:rowOff>
    </xdr:from>
    <xdr:to>
      <xdr:col>0</xdr:col>
      <xdr:colOff>1803472</xdr:colOff>
      <xdr:row>20</xdr:row>
      <xdr:rowOff>118476</xdr:rowOff>
    </xdr:to>
    <xdr:sp macro="[0]!AllerT4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 bwMode="auto">
        <a:xfrm>
          <a:off x="639536" y="5742214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612321</xdr:colOff>
      <xdr:row>27</xdr:row>
      <xdr:rowOff>13607</xdr:rowOff>
    </xdr:from>
    <xdr:to>
      <xdr:col>0</xdr:col>
      <xdr:colOff>1776257</xdr:colOff>
      <xdr:row>27</xdr:row>
      <xdr:rowOff>975726</xdr:rowOff>
    </xdr:to>
    <xdr:sp macro="[0]!AllerT5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 bwMode="auto">
        <a:xfrm>
          <a:off x="612321" y="7007678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1319893</xdr:colOff>
      <xdr:row>28</xdr:row>
      <xdr:rowOff>149679</xdr:rowOff>
    </xdr:from>
    <xdr:to>
      <xdr:col>0</xdr:col>
      <xdr:colOff>2483829</xdr:colOff>
      <xdr:row>32</xdr:row>
      <xdr:rowOff>157412</xdr:rowOff>
    </xdr:to>
    <xdr:sp macro="[0]!AllerT6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 bwMode="auto">
        <a:xfrm>
          <a:off x="1319893" y="8368393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1959428</xdr:colOff>
      <xdr:row>6</xdr:row>
      <xdr:rowOff>95250</xdr:rowOff>
    </xdr:from>
    <xdr:to>
      <xdr:col>0</xdr:col>
      <xdr:colOff>3123364</xdr:colOff>
      <xdr:row>9</xdr:row>
      <xdr:rowOff>295369</xdr:rowOff>
    </xdr:to>
    <xdr:sp macro="[0]!AllerT7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 bwMode="auto">
        <a:xfrm>
          <a:off x="1959428" y="2136321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2000250</xdr:colOff>
      <xdr:row>10</xdr:row>
      <xdr:rowOff>149679</xdr:rowOff>
    </xdr:from>
    <xdr:to>
      <xdr:col>0</xdr:col>
      <xdr:colOff>3164186</xdr:colOff>
      <xdr:row>11</xdr:row>
      <xdr:rowOff>390620</xdr:rowOff>
    </xdr:to>
    <xdr:sp macro="[0]!AllerT9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 bwMode="auto">
        <a:xfrm>
          <a:off x="2000250" y="3415393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1932214</xdr:colOff>
      <xdr:row>13</xdr:row>
      <xdr:rowOff>0</xdr:rowOff>
    </xdr:from>
    <xdr:to>
      <xdr:col>0</xdr:col>
      <xdr:colOff>3096151</xdr:colOff>
      <xdr:row>16</xdr:row>
      <xdr:rowOff>64047</xdr:rowOff>
    </xdr:to>
    <xdr:sp macro="[0]!AllerT10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 bwMode="auto">
        <a:xfrm>
          <a:off x="1932214" y="4599214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1905000</xdr:colOff>
      <xdr:row>16</xdr:row>
      <xdr:rowOff>231321</xdr:rowOff>
    </xdr:from>
    <xdr:to>
      <xdr:col>0</xdr:col>
      <xdr:colOff>3070823</xdr:colOff>
      <xdr:row>20</xdr:row>
      <xdr:rowOff>104870</xdr:rowOff>
    </xdr:to>
    <xdr:sp macro="[0]!AllerT11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 bwMode="auto">
        <a:xfrm>
          <a:off x="1905000" y="5728607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0</xdr:col>
      <xdr:colOff>1864179</xdr:colOff>
      <xdr:row>27</xdr:row>
      <xdr:rowOff>0</xdr:rowOff>
    </xdr:from>
    <xdr:to>
      <xdr:col>0</xdr:col>
      <xdr:colOff>3030002</xdr:colOff>
      <xdr:row>27</xdr:row>
      <xdr:rowOff>962120</xdr:rowOff>
    </xdr:to>
    <xdr:sp macro="[0]!AllerT12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 bwMode="auto">
        <a:xfrm>
          <a:off x="1864179" y="6994071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 editAs="oneCell">
    <xdr:from>
      <xdr:col>8</xdr:col>
      <xdr:colOff>1479177</xdr:colOff>
      <xdr:row>3</xdr:row>
      <xdr:rowOff>246529</xdr:rowOff>
    </xdr:from>
    <xdr:to>
      <xdr:col>9</xdr:col>
      <xdr:colOff>543485</xdr:colOff>
      <xdr:row>6</xdr:row>
      <xdr:rowOff>67235</xdr:rowOff>
    </xdr:to>
    <xdr:pic macro="[0]!Enregistrer">
      <xdr:nvPicPr>
        <xdr:cNvPr id="14" name="Image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4618" y="1176617"/>
          <a:ext cx="924485" cy="9412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789215</xdr:colOff>
      <xdr:row>1</xdr:row>
      <xdr:rowOff>149678</xdr:rowOff>
    </xdr:from>
    <xdr:to>
      <xdr:col>0</xdr:col>
      <xdr:colOff>3211286</xdr:colOff>
      <xdr:row>5</xdr:row>
      <xdr:rowOff>234722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 bwMode="auto">
        <a:xfrm>
          <a:off x="789215" y="517071"/>
          <a:ext cx="2422071" cy="1391330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843643</xdr:colOff>
      <xdr:row>5</xdr:row>
      <xdr:rowOff>340177</xdr:rowOff>
    </xdr:from>
    <xdr:to>
      <xdr:col>0</xdr:col>
      <xdr:colOff>2007580</xdr:colOff>
      <xdr:row>9</xdr:row>
      <xdr:rowOff>166477</xdr:rowOff>
    </xdr:to>
    <xdr:sp macro="[0]!AllerT1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843643" y="2013856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789214</xdr:colOff>
      <xdr:row>10</xdr:row>
      <xdr:rowOff>54428</xdr:rowOff>
    </xdr:from>
    <xdr:to>
      <xdr:col>0</xdr:col>
      <xdr:colOff>1955036</xdr:colOff>
      <xdr:row>11</xdr:row>
      <xdr:rowOff>295368</xdr:rowOff>
    </xdr:to>
    <xdr:sp macro="[0]!AllerT2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 bwMode="auto">
        <a:xfrm>
          <a:off x="789214" y="3320142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748392</xdr:colOff>
      <xdr:row>13</xdr:row>
      <xdr:rowOff>0</xdr:rowOff>
    </xdr:from>
    <xdr:to>
      <xdr:col>0</xdr:col>
      <xdr:colOff>1914214</xdr:colOff>
      <xdr:row>16</xdr:row>
      <xdr:rowOff>64047</xdr:rowOff>
    </xdr:to>
    <xdr:sp macro="[0]!AllerT3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 bwMode="auto">
        <a:xfrm>
          <a:off x="748392" y="4599214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693964</xdr:colOff>
      <xdr:row>17</xdr:row>
      <xdr:rowOff>0</xdr:rowOff>
    </xdr:from>
    <xdr:to>
      <xdr:col>0</xdr:col>
      <xdr:colOff>1857900</xdr:colOff>
      <xdr:row>20</xdr:row>
      <xdr:rowOff>172905</xdr:rowOff>
    </xdr:to>
    <xdr:sp macro="[0]!AllerT4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 bwMode="auto">
        <a:xfrm>
          <a:off x="693964" y="5796643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680358</xdr:colOff>
      <xdr:row>27</xdr:row>
      <xdr:rowOff>136072</xdr:rowOff>
    </xdr:from>
    <xdr:to>
      <xdr:col>0</xdr:col>
      <xdr:colOff>1844294</xdr:colOff>
      <xdr:row>27</xdr:row>
      <xdr:rowOff>1098191</xdr:rowOff>
    </xdr:to>
    <xdr:sp macro="[0]!AllerT5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 bwMode="auto">
        <a:xfrm>
          <a:off x="680358" y="7130143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1442357</xdr:colOff>
      <xdr:row>28</xdr:row>
      <xdr:rowOff>68036</xdr:rowOff>
    </xdr:from>
    <xdr:to>
      <xdr:col>0</xdr:col>
      <xdr:colOff>2606293</xdr:colOff>
      <xdr:row>32</xdr:row>
      <xdr:rowOff>75769</xdr:rowOff>
    </xdr:to>
    <xdr:sp macro="[0]!AllerT6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 bwMode="auto">
        <a:xfrm>
          <a:off x="1442357" y="8286750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2095500</xdr:colOff>
      <xdr:row>5</xdr:row>
      <xdr:rowOff>326571</xdr:rowOff>
    </xdr:from>
    <xdr:to>
      <xdr:col>0</xdr:col>
      <xdr:colOff>3259436</xdr:colOff>
      <xdr:row>9</xdr:row>
      <xdr:rowOff>159298</xdr:rowOff>
    </xdr:to>
    <xdr:sp macro="[0]!AllerT7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 bwMode="auto">
        <a:xfrm>
          <a:off x="2095500" y="2000250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2068285</xdr:colOff>
      <xdr:row>10</xdr:row>
      <xdr:rowOff>27215</xdr:rowOff>
    </xdr:from>
    <xdr:to>
      <xdr:col>0</xdr:col>
      <xdr:colOff>3234107</xdr:colOff>
      <xdr:row>11</xdr:row>
      <xdr:rowOff>268156</xdr:rowOff>
    </xdr:to>
    <xdr:sp macro="[0]!AllerT8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 bwMode="auto">
        <a:xfrm>
          <a:off x="2068285" y="3292929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2027464</xdr:colOff>
      <xdr:row>12</xdr:row>
      <xdr:rowOff>176893</xdr:rowOff>
    </xdr:from>
    <xdr:to>
      <xdr:col>0</xdr:col>
      <xdr:colOff>3191401</xdr:colOff>
      <xdr:row>16</xdr:row>
      <xdr:rowOff>36833</xdr:rowOff>
    </xdr:to>
    <xdr:sp macro="[0]!AllerT10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 bwMode="auto">
        <a:xfrm>
          <a:off x="2027464" y="4572000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1973036</xdr:colOff>
      <xdr:row>16</xdr:row>
      <xdr:rowOff>272143</xdr:rowOff>
    </xdr:from>
    <xdr:to>
      <xdr:col>0</xdr:col>
      <xdr:colOff>3138859</xdr:colOff>
      <xdr:row>20</xdr:row>
      <xdr:rowOff>145692</xdr:rowOff>
    </xdr:to>
    <xdr:sp macro="[0]!AllerT11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 bwMode="auto">
        <a:xfrm>
          <a:off x="1973036" y="5769429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0</xdr:col>
      <xdr:colOff>1945821</xdr:colOff>
      <xdr:row>27</xdr:row>
      <xdr:rowOff>122465</xdr:rowOff>
    </xdr:from>
    <xdr:to>
      <xdr:col>0</xdr:col>
      <xdr:colOff>3111644</xdr:colOff>
      <xdr:row>27</xdr:row>
      <xdr:rowOff>1084585</xdr:rowOff>
    </xdr:to>
    <xdr:sp macro="[0]!AllerT12" textlink="">
      <xdr:nvSpPr>
        <xdr:cNvPr id="14" name="Étoile à 5 branches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 bwMode="auto">
        <a:xfrm>
          <a:off x="1945821" y="7116536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 editAs="oneCell">
    <xdr:from>
      <xdr:col>8</xdr:col>
      <xdr:colOff>1423841</xdr:colOff>
      <xdr:row>3</xdr:row>
      <xdr:rowOff>284768</xdr:rowOff>
    </xdr:from>
    <xdr:to>
      <xdr:col>9</xdr:col>
      <xdr:colOff>482604</xdr:colOff>
      <xdr:row>6</xdr:row>
      <xdr:rowOff>96810</xdr:rowOff>
    </xdr:to>
    <xdr:pic macro="[0]!Enregistrer">
      <xdr:nvPicPr>
        <xdr:cNvPr id="15" name="Image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3145" y="1217629"/>
          <a:ext cx="924485" cy="9412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748394</xdr:colOff>
      <xdr:row>1</xdr:row>
      <xdr:rowOff>54428</xdr:rowOff>
    </xdr:from>
    <xdr:to>
      <xdr:col>0</xdr:col>
      <xdr:colOff>3170465</xdr:colOff>
      <xdr:row>5</xdr:row>
      <xdr:rowOff>139472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 bwMode="auto">
        <a:xfrm>
          <a:off x="748394" y="421821"/>
          <a:ext cx="2422071" cy="1391330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789214</xdr:colOff>
      <xdr:row>5</xdr:row>
      <xdr:rowOff>340178</xdr:rowOff>
    </xdr:from>
    <xdr:to>
      <xdr:col>0</xdr:col>
      <xdr:colOff>1953151</xdr:colOff>
      <xdr:row>9</xdr:row>
      <xdr:rowOff>166478</xdr:rowOff>
    </xdr:to>
    <xdr:sp macro="[0]!AllerT1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 bwMode="auto">
        <a:xfrm>
          <a:off x="789214" y="2013857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762000</xdr:colOff>
      <xdr:row>9</xdr:row>
      <xdr:rowOff>449036</xdr:rowOff>
    </xdr:from>
    <xdr:to>
      <xdr:col>0</xdr:col>
      <xdr:colOff>1927822</xdr:colOff>
      <xdr:row>11</xdr:row>
      <xdr:rowOff>227333</xdr:rowOff>
    </xdr:to>
    <xdr:sp macro="[0]!AllerT2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 bwMode="auto">
        <a:xfrm>
          <a:off x="762000" y="3252107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707571</xdr:colOff>
      <xdr:row>12</xdr:row>
      <xdr:rowOff>27214</xdr:rowOff>
    </xdr:from>
    <xdr:to>
      <xdr:col>0</xdr:col>
      <xdr:colOff>1873393</xdr:colOff>
      <xdr:row>15</xdr:row>
      <xdr:rowOff>186511</xdr:rowOff>
    </xdr:to>
    <xdr:sp macro="[0]!AllerT3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 bwMode="auto">
        <a:xfrm>
          <a:off x="707571" y="4422321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693964</xdr:colOff>
      <xdr:row>16</xdr:row>
      <xdr:rowOff>136071</xdr:rowOff>
    </xdr:from>
    <xdr:to>
      <xdr:col>0</xdr:col>
      <xdr:colOff>1857900</xdr:colOff>
      <xdr:row>20</xdr:row>
      <xdr:rowOff>9619</xdr:rowOff>
    </xdr:to>
    <xdr:sp macro="[0]!AllerT4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 bwMode="auto">
        <a:xfrm>
          <a:off x="693964" y="5633357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666750</xdr:colOff>
      <xdr:row>27</xdr:row>
      <xdr:rowOff>27214</xdr:rowOff>
    </xdr:from>
    <xdr:to>
      <xdr:col>0</xdr:col>
      <xdr:colOff>1830686</xdr:colOff>
      <xdr:row>27</xdr:row>
      <xdr:rowOff>989333</xdr:rowOff>
    </xdr:to>
    <xdr:sp macro="[0]!AllerT5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 bwMode="auto">
        <a:xfrm>
          <a:off x="666750" y="7021285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1306286</xdr:colOff>
      <xdr:row>28</xdr:row>
      <xdr:rowOff>81642</xdr:rowOff>
    </xdr:from>
    <xdr:to>
      <xdr:col>0</xdr:col>
      <xdr:colOff>2470222</xdr:colOff>
      <xdr:row>32</xdr:row>
      <xdr:rowOff>89375</xdr:rowOff>
    </xdr:to>
    <xdr:sp macro="[0]!AllerT6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 bwMode="auto">
        <a:xfrm>
          <a:off x="1306286" y="8300356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2027464</xdr:colOff>
      <xdr:row>5</xdr:row>
      <xdr:rowOff>340178</xdr:rowOff>
    </xdr:from>
    <xdr:to>
      <xdr:col>0</xdr:col>
      <xdr:colOff>3191400</xdr:colOff>
      <xdr:row>9</xdr:row>
      <xdr:rowOff>172905</xdr:rowOff>
    </xdr:to>
    <xdr:sp macro="[0]!AllerT7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 bwMode="auto">
        <a:xfrm>
          <a:off x="2027464" y="2013857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2000250</xdr:colOff>
      <xdr:row>9</xdr:row>
      <xdr:rowOff>449036</xdr:rowOff>
    </xdr:from>
    <xdr:to>
      <xdr:col>0</xdr:col>
      <xdr:colOff>3166072</xdr:colOff>
      <xdr:row>11</xdr:row>
      <xdr:rowOff>227334</xdr:rowOff>
    </xdr:to>
    <xdr:sp macro="[0]!AllerT8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 bwMode="auto">
        <a:xfrm>
          <a:off x="2000250" y="3252107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2000250</xdr:colOff>
      <xdr:row>12</xdr:row>
      <xdr:rowOff>13607</xdr:rowOff>
    </xdr:from>
    <xdr:to>
      <xdr:col>0</xdr:col>
      <xdr:colOff>3164186</xdr:colOff>
      <xdr:row>15</xdr:row>
      <xdr:rowOff>172905</xdr:rowOff>
    </xdr:to>
    <xdr:sp macro="[0]!AllerT9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 bwMode="auto">
        <a:xfrm>
          <a:off x="2000250" y="4408714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1959428</xdr:colOff>
      <xdr:row>16</xdr:row>
      <xdr:rowOff>136071</xdr:rowOff>
    </xdr:from>
    <xdr:to>
      <xdr:col>0</xdr:col>
      <xdr:colOff>3125251</xdr:colOff>
      <xdr:row>20</xdr:row>
      <xdr:rowOff>9620</xdr:rowOff>
    </xdr:to>
    <xdr:sp macro="[0]!AllerT11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 bwMode="auto">
        <a:xfrm>
          <a:off x="1959428" y="5633357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0</xdr:col>
      <xdr:colOff>1986643</xdr:colOff>
      <xdr:row>27</xdr:row>
      <xdr:rowOff>13608</xdr:rowOff>
    </xdr:from>
    <xdr:to>
      <xdr:col>0</xdr:col>
      <xdr:colOff>3152466</xdr:colOff>
      <xdr:row>27</xdr:row>
      <xdr:rowOff>975728</xdr:rowOff>
    </xdr:to>
    <xdr:sp macro="[0]!AllerT12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 bwMode="auto">
        <a:xfrm>
          <a:off x="1986643" y="7007679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 editAs="oneCell">
    <xdr:from>
      <xdr:col>8</xdr:col>
      <xdr:colOff>1364923</xdr:colOff>
      <xdr:row>3</xdr:row>
      <xdr:rowOff>353505</xdr:rowOff>
    </xdr:from>
    <xdr:to>
      <xdr:col>9</xdr:col>
      <xdr:colOff>433506</xdr:colOff>
      <xdr:row>6</xdr:row>
      <xdr:rowOff>165547</xdr:rowOff>
    </xdr:to>
    <xdr:pic macro="[0]!Enregistrer">
      <xdr:nvPicPr>
        <xdr:cNvPr id="14" name="Image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4949" y="1286366"/>
          <a:ext cx="924485" cy="94129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734786</xdr:colOff>
      <xdr:row>1</xdr:row>
      <xdr:rowOff>95251</xdr:rowOff>
    </xdr:from>
    <xdr:to>
      <xdr:col>0</xdr:col>
      <xdr:colOff>3156857</xdr:colOff>
      <xdr:row>5</xdr:row>
      <xdr:rowOff>180295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 bwMode="auto">
        <a:xfrm>
          <a:off x="734786" y="462644"/>
          <a:ext cx="2422071" cy="1391330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748393</xdr:colOff>
      <xdr:row>6</xdr:row>
      <xdr:rowOff>13607</xdr:rowOff>
    </xdr:from>
    <xdr:to>
      <xdr:col>0</xdr:col>
      <xdr:colOff>1912330</xdr:colOff>
      <xdr:row>9</xdr:row>
      <xdr:rowOff>207299</xdr:rowOff>
    </xdr:to>
    <xdr:sp macro="[0]!AllerT1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 bwMode="auto">
        <a:xfrm>
          <a:off x="748393" y="2054678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707572</xdr:colOff>
      <xdr:row>10</xdr:row>
      <xdr:rowOff>136071</xdr:rowOff>
    </xdr:from>
    <xdr:to>
      <xdr:col>0</xdr:col>
      <xdr:colOff>1873394</xdr:colOff>
      <xdr:row>11</xdr:row>
      <xdr:rowOff>377011</xdr:rowOff>
    </xdr:to>
    <xdr:sp macro="[0]!AllerT2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 bwMode="auto">
        <a:xfrm>
          <a:off x="707572" y="3401785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653143</xdr:colOff>
      <xdr:row>13</xdr:row>
      <xdr:rowOff>13608</xdr:rowOff>
    </xdr:from>
    <xdr:to>
      <xdr:col>0</xdr:col>
      <xdr:colOff>1818965</xdr:colOff>
      <xdr:row>16</xdr:row>
      <xdr:rowOff>77655</xdr:rowOff>
    </xdr:to>
    <xdr:sp macro="[0]!AllerT3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 bwMode="auto">
        <a:xfrm>
          <a:off x="653143" y="4612822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639536</xdr:colOff>
      <xdr:row>17</xdr:row>
      <xdr:rowOff>27214</xdr:rowOff>
    </xdr:from>
    <xdr:to>
      <xdr:col>0</xdr:col>
      <xdr:colOff>1803472</xdr:colOff>
      <xdr:row>20</xdr:row>
      <xdr:rowOff>200119</xdr:rowOff>
    </xdr:to>
    <xdr:sp macro="[0]!AllerT4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 bwMode="auto">
        <a:xfrm>
          <a:off x="639536" y="5823857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598714</xdr:colOff>
      <xdr:row>27</xdr:row>
      <xdr:rowOff>95250</xdr:rowOff>
    </xdr:from>
    <xdr:to>
      <xdr:col>0</xdr:col>
      <xdr:colOff>1762650</xdr:colOff>
      <xdr:row>27</xdr:row>
      <xdr:rowOff>1057369</xdr:rowOff>
    </xdr:to>
    <xdr:sp macro="[0]!AllerT5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 bwMode="auto">
        <a:xfrm>
          <a:off x="598714" y="7089321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1333500</xdr:colOff>
      <xdr:row>28</xdr:row>
      <xdr:rowOff>136072</xdr:rowOff>
    </xdr:from>
    <xdr:to>
      <xdr:col>0</xdr:col>
      <xdr:colOff>2497436</xdr:colOff>
      <xdr:row>32</xdr:row>
      <xdr:rowOff>143805</xdr:rowOff>
    </xdr:to>
    <xdr:sp macro="[0]!AllerT6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 bwMode="auto">
        <a:xfrm>
          <a:off x="1333500" y="8354786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2041071</xdr:colOff>
      <xdr:row>6</xdr:row>
      <xdr:rowOff>0</xdr:rowOff>
    </xdr:from>
    <xdr:to>
      <xdr:col>0</xdr:col>
      <xdr:colOff>3205007</xdr:colOff>
      <xdr:row>9</xdr:row>
      <xdr:rowOff>200119</xdr:rowOff>
    </xdr:to>
    <xdr:sp macro="[0]!AllerT7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 bwMode="auto">
        <a:xfrm>
          <a:off x="2041071" y="2041071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2000250</xdr:colOff>
      <xdr:row>10</xdr:row>
      <xdr:rowOff>122465</xdr:rowOff>
    </xdr:from>
    <xdr:to>
      <xdr:col>0</xdr:col>
      <xdr:colOff>3166072</xdr:colOff>
      <xdr:row>11</xdr:row>
      <xdr:rowOff>363406</xdr:rowOff>
    </xdr:to>
    <xdr:sp macro="[0]!AllerT8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 bwMode="auto">
        <a:xfrm>
          <a:off x="2000250" y="3388179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1959429</xdr:colOff>
      <xdr:row>13</xdr:row>
      <xdr:rowOff>0</xdr:rowOff>
    </xdr:from>
    <xdr:to>
      <xdr:col>0</xdr:col>
      <xdr:colOff>3123365</xdr:colOff>
      <xdr:row>16</xdr:row>
      <xdr:rowOff>64048</xdr:rowOff>
    </xdr:to>
    <xdr:sp macro="[0]!AllerT9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 bwMode="auto">
        <a:xfrm>
          <a:off x="1959429" y="4599214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1918607</xdr:colOff>
      <xdr:row>17</xdr:row>
      <xdr:rowOff>13607</xdr:rowOff>
    </xdr:from>
    <xdr:to>
      <xdr:col>0</xdr:col>
      <xdr:colOff>3082544</xdr:colOff>
      <xdr:row>20</xdr:row>
      <xdr:rowOff>186512</xdr:rowOff>
    </xdr:to>
    <xdr:sp macro="[0]!AllerT10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 bwMode="auto">
        <a:xfrm>
          <a:off x="1918607" y="5810250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1877786</xdr:colOff>
      <xdr:row>27</xdr:row>
      <xdr:rowOff>95250</xdr:rowOff>
    </xdr:from>
    <xdr:to>
      <xdr:col>0</xdr:col>
      <xdr:colOff>3043609</xdr:colOff>
      <xdr:row>27</xdr:row>
      <xdr:rowOff>1057370</xdr:rowOff>
    </xdr:to>
    <xdr:sp macro="[0]!AllerT12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 bwMode="auto">
        <a:xfrm>
          <a:off x="1877786" y="7089321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 editAs="oneCell">
    <xdr:from>
      <xdr:col>8</xdr:col>
      <xdr:colOff>1433659</xdr:colOff>
      <xdr:row>3</xdr:row>
      <xdr:rowOff>304407</xdr:rowOff>
    </xdr:from>
    <xdr:to>
      <xdr:col>9</xdr:col>
      <xdr:colOff>492422</xdr:colOff>
      <xdr:row>6</xdr:row>
      <xdr:rowOff>116449</xdr:rowOff>
    </xdr:to>
    <xdr:pic macro="[0]!Enregistrer">
      <xdr:nvPicPr>
        <xdr:cNvPr id="14" name="Image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3324" y="1237268"/>
          <a:ext cx="924485" cy="9412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707571</xdr:colOff>
      <xdr:row>1</xdr:row>
      <xdr:rowOff>68035</xdr:rowOff>
    </xdr:from>
    <xdr:to>
      <xdr:col>0</xdr:col>
      <xdr:colOff>3129642</xdr:colOff>
      <xdr:row>5</xdr:row>
      <xdr:rowOff>153079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 bwMode="auto">
        <a:xfrm>
          <a:off x="707571" y="435428"/>
          <a:ext cx="2422071" cy="1391330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721179</xdr:colOff>
      <xdr:row>5</xdr:row>
      <xdr:rowOff>312963</xdr:rowOff>
    </xdr:from>
    <xdr:to>
      <xdr:col>0</xdr:col>
      <xdr:colOff>1885116</xdr:colOff>
      <xdr:row>9</xdr:row>
      <xdr:rowOff>139263</xdr:rowOff>
    </xdr:to>
    <xdr:sp macro="[0]!AllerT1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 bwMode="auto">
        <a:xfrm>
          <a:off x="721179" y="1986642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707572</xdr:colOff>
      <xdr:row>9</xdr:row>
      <xdr:rowOff>435429</xdr:rowOff>
    </xdr:from>
    <xdr:to>
      <xdr:col>0</xdr:col>
      <xdr:colOff>1873394</xdr:colOff>
      <xdr:row>11</xdr:row>
      <xdr:rowOff>213726</xdr:rowOff>
    </xdr:to>
    <xdr:sp macro="[0]!AllerT2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 bwMode="auto">
        <a:xfrm>
          <a:off x="707572" y="3238500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653143</xdr:colOff>
      <xdr:row>12</xdr:row>
      <xdr:rowOff>122464</xdr:rowOff>
    </xdr:from>
    <xdr:to>
      <xdr:col>0</xdr:col>
      <xdr:colOff>1818965</xdr:colOff>
      <xdr:row>15</xdr:row>
      <xdr:rowOff>281762</xdr:rowOff>
    </xdr:to>
    <xdr:sp macro="[0]!AllerT3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 bwMode="auto">
        <a:xfrm>
          <a:off x="653143" y="4503964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625929</xdr:colOff>
      <xdr:row>16</xdr:row>
      <xdr:rowOff>149679</xdr:rowOff>
    </xdr:from>
    <xdr:to>
      <xdr:col>0</xdr:col>
      <xdr:colOff>1789865</xdr:colOff>
      <xdr:row>20</xdr:row>
      <xdr:rowOff>23227</xdr:rowOff>
    </xdr:to>
    <xdr:sp macro="[0]!AllerT4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 bwMode="auto">
        <a:xfrm>
          <a:off x="625929" y="5633358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612321</xdr:colOff>
      <xdr:row>27</xdr:row>
      <xdr:rowOff>40821</xdr:rowOff>
    </xdr:from>
    <xdr:to>
      <xdr:col>0</xdr:col>
      <xdr:colOff>1776257</xdr:colOff>
      <xdr:row>27</xdr:row>
      <xdr:rowOff>1002940</xdr:rowOff>
    </xdr:to>
    <xdr:sp macro="[0]!AllerT5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 bwMode="auto">
        <a:xfrm>
          <a:off x="612321" y="7021285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1360714</xdr:colOff>
      <xdr:row>28</xdr:row>
      <xdr:rowOff>163286</xdr:rowOff>
    </xdr:from>
    <xdr:to>
      <xdr:col>0</xdr:col>
      <xdr:colOff>2524650</xdr:colOff>
      <xdr:row>32</xdr:row>
      <xdr:rowOff>171019</xdr:rowOff>
    </xdr:to>
    <xdr:sp macro="[0]!AllerT6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 bwMode="auto">
        <a:xfrm>
          <a:off x="1360714" y="8368393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2041072</xdr:colOff>
      <xdr:row>5</xdr:row>
      <xdr:rowOff>312964</xdr:rowOff>
    </xdr:from>
    <xdr:to>
      <xdr:col>0</xdr:col>
      <xdr:colOff>3205008</xdr:colOff>
      <xdr:row>9</xdr:row>
      <xdr:rowOff>145691</xdr:rowOff>
    </xdr:to>
    <xdr:sp macro="[0]!AllerT7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 bwMode="auto">
        <a:xfrm>
          <a:off x="2041072" y="1986643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2013857</xdr:colOff>
      <xdr:row>9</xdr:row>
      <xdr:rowOff>421822</xdr:rowOff>
    </xdr:from>
    <xdr:to>
      <xdr:col>0</xdr:col>
      <xdr:colOff>3179679</xdr:colOff>
      <xdr:row>11</xdr:row>
      <xdr:rowOff>200120</xdr:rowOff>
    </xdr:to>
    <xdr:sp macro="[0]!AllerT8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 bwMode="auto">
        <a:xfrm>
          <a:off x="2013857" y="3224893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1945822</xdr:colOff>
      <xdr:row>12</xdr:row>
      <xdr:rowOff>122464</xdr:rowOff>
    </xdr:from>
    <xdr:to>
      <xdr:col>0</xdr:col>
      <xdr:colOff>3109758</xdr:colOff>
      <xdr:row>15</xdr:row>
      <xdr:rowOff>281763</xdr:rowOff>
    </xdr:to>
    <xdr:sp macro="[0]!AllerT9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 bwMode="auto">
        <a:xfrm>
          <a:off x="1945822" y="4503964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1877785</xdr:colOff>
      <xdr:row>16</xdr:row>
      <xdr:rowOff>149678</xdr:rowOff>
    </xdr:from>
    <xdr:to>
      <xdr:col>0</xdr:col>
      <xdr:colOff>3041722</xdr:colOff>
      <xdr:row>20</xdr:row>
      <xdr:rowOff>23226</xdr:rowOff>
    </xdr:to>
    <xdr:sp macro="[0]!AllerT10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 bwMode="auto">
        <a:xfrm>
          <a:off x="1877785" y="5633357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1905000</xdr:colOff>
      <xdr:row>27</xdr:row>
      <xdr:rowOff>0</xdr:rowOff>
    </xdr:from>
    <xdr:to>
      <xdr:col>0</xdr:col>
      <xdr:colOff>3070823</xdr:colOff>
      <xdr:row>27</xdr:row>
      <xdr:rowOff>962120</xdr:rowOff>
    </xdr:to>
    <xdr:sp macro="[0]!AllerT11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 bwMode="auto">
        <a:xfrm>
          <a:off x="1905000" y="6980464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 editAs="oneCell">
    <xdr:from>
      <xdr:col>8</xdr:col>
      <xdr:colOff>1423840</xdr:colOff>
      <xdr:row>3</xdr:row>
      <xdr:rowOff>314227</xdr:rowOff>
    </xdr:from>
    <xdr:to>
      <xdr:col>9</xdr:col>
      <xdr:colOff>492423</xdr:colOff>
      <xdr:row>6</xdr:row>
      <xdr:rowOff>126269</xdr:rowOff>
    </xdr:to>
    <xdr:pic macro="[0]!Enregistrer">
      <xdr:nvPicPr>
        <xdr:cNvPr id="14" name="Image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505" y="1247088"/>
          <a:ext cx="924485" cy="941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99593</xdr:colOff>
      <xdr:row>2</xdr:row>
      <xdr:rowOff>26188</xdr:rowOff>
    </xdr:from>
    <xdr:to>
      <xdr:col>8</xdr:col>
      <xdr:colOff>16709</xdr:colOff>
      <xdr:row>7</xdr:row>
      <xdr:rowOff>16710</xdr:rowOff>
    </xdr:to>
    <xdr:sp macro="[0]!retouraccueil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1913935" y="1363030"/>
          <a:ext cx="3192379" cy="1243812"/>
        </a:xfrm>
        <a:prstGeom prst="roundRect">
          <a:avLst/>
        </a:prstGeom>
        <a:solidFill>
          <a:schemeClr val="accent4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3200" b="1">
              <a:solidFill>
                <a:schemeClr val="bg1"/>
              </a:solidFill>
            </a:rPr>
            <a:t>Accueil</a:t>
          </a:r>
        </a:p>
      </xdr:txBody>
    </xdr:sp>
    <xdr:clientData/>
  </xdr:twoCellAnchor>
  <xdr:twoCellAnchor editAs="oneCell">
    <xdr:from>
      <xdr:col>1</xdr:col>
      <xdr:colOff>501315</xdr:colOff>
      <xdr:row>2</xdr:row>
      <xdr:rowOff>0</xdr:rowOff>
    </xdr:from>
    <xdr:to>
      <xdr:col>2</xdr:col>
      <xdr:colOff>1672</xdr:colOff>
      <xdr:row>22</xdr:row>
      <xdr:rowOff>97281</xdr:rowOff>
    </xdr:to>
    <xdr:pic>
      <xdr:nvPicPr>
        <xdr:cNvPr id="4" name="Image 3" descr="Capture d’écran 2013-01-27 à 14.31.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15" y="668421"/>
          <a:ext cx="9508289" cy="5010176"/>
        </a:xfrm>
        <a:prstGeom prst="rect">
          <a:avLst/>
        </a:prstGeom>
      </xdr:spPr>
    </xdr:pic>
    <xdr:clientData/>
  </xdr:twoCellAnchor>
  <xdr:twoCellAnchor>
    <xdr:from>
      <xdr:col>1</xdr:col>
      <xdr:colOff>8689474</xdr:colOff>
      <xdr:row>8</xdr:row>
      <xdr:rowOff>150394</xdr:rowOff>
    </xdr:from>
    <xdr:to>
      <xdr:col>3</xdr:col>
      <xdr:colOff>701842</xdr:colOff>
      <xdr:row>8</xdr:row>
      <xdr:rowOff>167105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H="1" flipV="1">
          <a:off x="8689474" y="2322762"/>
          <a:ext cx="3275263" cy="1671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8658058</xdr:colOff>
      <xdr:row>11</xdr:row>
      <xdr:rowOff>135689</xdr:rowOff>
    </xdr:from>
    <xdr:to>
      <xdr:col>3</xdr:col>
      <xdr:colOff>670426</xdr:colOff>
      <xdr:row>11</xdr:row>
      <xdr:rowOff>152400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 bwMode="auto">
        <a:xfrm flipH="1" flipV="1">
          <a:off x="8658058" y="3060031"/>
          <a:ext cx="3275263" cy="1671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8726906</xdr:colOff>
      <xdr:row>15</xdr:row>
      <xdr:rowOff>70851</xdr:rowOff>
    </xdr:from>
    <xdr:to>
      <xdr:col>3</xdr:col>
      <xdr:colOff>739274</xdr:colOff>
      <xdr:row>15</xdr:row>
      <xdr:rowOff>87562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 bwMode="auto">
        <a:xfrm flipH="1" flipV="1">
          <a:off x="8726906" y="4064667"/>
          <a:ext cx="3275263" cy="1671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8762332</xdr:colOff>
      <xdr:row>18</xdr:row>
      <xdr:rowOff>239963</xdr:rowOff>
    </xdr:from>
    <xdr:to>
      <xdr:col>3</xdr:col>
      <xdr:colOff>774700</xdr:colOff>
      <xdr:row>19</xdr:row>
      <xdr:rowOff>6016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H="1" flipV="1">
          <a:off x="8762332" y="4952331"/>
          <a:ext cx="3275263" cy="1671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29</xdr:row>
      <xdr:rowOff>42306</xdr:rowOff>
    </xdr:from>
    <xdr:to>
      <xdr:col>2</xdr:col>
      <xdr:colOff>3509</xdr:colOff>
      <xdr:row>37</xdr:row>
      <xdr:rowOff>85343</xdr:rowOff>
    </xdr:to>
    <xdr:pic>
      <xdr:nvPicPr>
        <xdr:cNvPr id="12" name="Image 11" descr="Capture d’écran 2013-01-27 à 15.21.02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30201"/>
          <a:ext cx="9976184" cy="2269093"/>
        </a:xfrm>
        <a:prstGeom prst="rect">
          <a:avLst/>
        </a:prstGeom>
      </xdr:spPr>
    </xdr:pic>
    <xdr:clientData/>
  </xdr:twoCellAnchor>
  <xdr:twoCellAnchor>
    <xdr:from>
      <xdr:col>1</xdr:col>
      <xdr:colOff>2439737</xdr:colOff>
      <xdr:row>31</xdr:row>
      <xdr:rowOff>217239</xdr:rowOff>
    </xdr:from>
    <xdr:to>
      <xdr:col>1</xdr:col>
      <xdr:colOff>2456447</xdr:colOff>
      <xdr:row>38</xdr:row>
      <xdr:rowOff>217237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 bwMode="auto">
        <a:xfrm flipV="1">
          <a:off x="2439737" y="8806450"/>
          <a:ext cx="16710" cy="1754603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5048584</xdr:colOff>
      <xdr:row>31</xdr:row>
      <xdr:rowOff>235955</xdr:rowOff>
    </xdr:from>
    <xdr:to>
      <xdr:col>1</xdr:col>
      <xdr:colOff>5065294</xdr:colOff>
      <xdr:row>38</xdr:row>
      <xdr:rowOff>235953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 bwMode="auto">
        <a:xfrm flipV="1">
          <a:off x="5048584" y="8825166"/>
          <a:ext cx="16710" cy="1754603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7523747</xdr:colOff>
      <xdr:row>31</xdr:row>
      <xdr:rowOff>137697</xdr:rowOff>
    </xdr:from>
    <xdr:to>
      <xdr:col>1</xdr:col>
      <xdr:colOff>7540457</xdr:colOff>
      <xdr:row>38</xdr:row>
      <xdr:rowOff>137695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 bwMode="auto">
        <a:xfrm flipV="1">
          <a:off x="7523747" y="8726908"/>
          <a:ext cx="16710" cy="1754603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2021974</xdr:colOff>
      <xdr:row>19</xdr:row>
      <xdr:rowOff>118983</xdr:rowOff>
    </xdr:from>
    <xdr:to>
      <xdr:col>1</xdr:col>
      <xdr:colOff>2023978</xdr:colOff>
      <xdr:row>23</xdr:row>
      <xdr:rowOff>66842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 bwMode="auto">
        <a:xfrm flipV="1">
          <a:off x="2021974" y="5082009"/>
          <a:ext cx="2004" cy="816807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50131</xdr:colOff>
      <xdr:row>48</xdr:row>
      <xdr:rowOff>150396</xdr:rowOff>
    </xdr:from>
    <xdr:to>
      <xdr:col>3</xdr:col>
      <xdr:colOff>536</xdr:colOff>
      <xdr:row>66</xdr:row>
      <xdr:rowOff>111060</xdr:rowOff>
    </xdr:to>
    <xdr:pic>
      <xdr:nvPicPr>
        <xdr:cNvPr id="20" name="Image 19" descr="Capture d’écran 2013-01-27 à 16.21.58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1" y="14070264"/>
          <a:ext cx="11212764" cy="4472507"/>
        </a:xfrm>
        <a:prstGeom prst="rect">
          <a:avLst/>
        </a:prstGeom>
      </xdr:spPr>
    </xdr:pic>
    <xdr:clientData/>
  </xdr:twoCellAnchor>
  <xdr:twoCellAnchor>
    <xdr:from>
      <xdr:col>1</xdr:col>
      <xdr:colOff>818816</xdr:colOff>
      <xdr:row>46</xdr:row>
      <xdr:rowOff>83552</xdr:rowOff>
    </xdr:from>
    <xdr:to>
      <xdr:col>1</xdr:col>
      <xdr:colOff>818816</xdr:colOff>
      <xdr:row>48</xdr:row>
      <xdr:rowOff>133685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 bwMode="auto">
        <a:xfrm>
          <a:off x="818816" y="13502105"/>
          <a:ext cx="0" cy="5514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2291348</xdr:colOff>
      <xdr:row>46</xdr:row>
      <xdr:rowOff>102268</xdr:rowOff>
    </xdr:from>
    <xdr:to>
      <xdr:col>1</xdr:col>
      <xdr:colOff>2291348</xdr:colOff>
      <xdr:row>48</xdr:row>
      <xdr:rowOff>152401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 bwMode="auto">
        <a:xfrm>
          <a:off x="2291348" y="13520821"/>
          <a:ext cx="0" cy="5514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4549274</xdr:colOff>
      <xdr:row>46</xdr:row>
      <xdr:rowOff>87563</xdr:rowOff>
    </xdr:from>
    <xdr:to>
      <xdr:col>1</xdr:col>
      <xdr:colOff>4549274</xdr:colOff>
      <xdr:row>48</xdr:row>
      <xdr:rowOff>137696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 bwMode="auto">
        <a:xfrm>
          <a:off x="4549274" y="13506116"/>
          <a:ext cx="0" cy="5514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6840621</xdr:colOff>
      <xdr:row>46</xdr:row>
      <xdr:rowOff>122989</xdr:rowOff>
    </xdr:from>
    <xdr:to>
      <xdr:col>1</xdr:col>
      <xdr:colOff>6840621</xdr:colOff>
      <xdr:row>48</xdr:row>
      <xdr:rowOff>173122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 bwMode="auto">
        <a:xfrm>
          <a:off x="6840621" y="13541542"/>
          <a:ext cx="0" cy="5514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9967495</xdr:colOff>
      <xdr:row>46</xdr:row>
      <xdr:rowOff>58152</xdr:rowOff>
    </xdr:from>
    <xdr:to>
      <xdr:col>1</xdr:col>
      <xdr:colOff>9967495</xdr:colOff>
      <xdr:row>48</xdr:row>
      <xdr:rowOff>108285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 bwMode="auto">
        <a:xfrm>
          <a:off x="9967495" y="13476705"/>
          <a:ext cx="0" cy="5514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9424737</xdr:colOff>
      <xdr:row>53</xdr:row>
      <xdr:rowOff>167105</xdr:rowOff>
    </xdr:from>
    <xdr:to>
      <xdr:col>3</xdr:col>
      <xdr:colOff>384342</xdr:colOff>
      <xdr:row>54</xdr:row>
      <xdr:rowOff>33421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 bwMode="auto">
        <a:xfrm flipH="1" flipV="1">
          <a:off x="9424737" y="15340263"/>
          <a:ext cx="2222500" cy="11697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304801</xdr:colOff>
      <xdr:row>58</xdr:row>
      <xdr:rowOff>70852</xdr:rowOff>
    </xdr:from>
    <xdr:to>
      <xdr:col>3</xdr:col>
      <xdr:colOff>317500</xdr:colOff>
      <xdr:row>58</xdr:row>
      <xdr:rowOff>83553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 bwMode="auto">
        <a:xfrm flipH="1" flipV="1">
          <a:off x="10748880" y="16497299"/>
          <a:ext cx="831515" cy="1270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290096</xdr:colOff>
      <xdr:row>63</xdr:row>
      <xdr:rowOff>173120</xdr:rowOff>
    </xdr:from>
    <xdr:to>
      <xdr:col>3</xdr:col>
      <xdr:colOff>302795</xdr:colOff>
      <xdr:row>63</xdr:row>
      <xdr:rowOff>185821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 bwMode="auto">
        <a:xfrm flipH="1" flipV="1">
          <a:off x="10734175" y="17852857"/>
          <a:ext cx="831515" cy="12701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732637</xdr:colOff>
      <xdr:row>89</xdr:row>
      <xdr:rowOff>100263</xdr:rowOff>
    </xdr:from>
    <xdr:to>
      <xdr:col>1</xdr:col>
      <xdr:colOff>2489868</xdr:colOff>
      <xdr:row>93</xdr:row>
      <xdr:rowOff>15282</xdr:rowOff>
    </xdr:to>
    <xdr:pic>
      <xdr:nvPicPr>
        <xdr:cNvPr id="36" name="Image 35" descr="Capture d’écran 2013-01-27 à 16.21.58.pn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57" t="18532" r="19429" b="59846"/>
        <a:stretch/>
      </xdr:blipFill>
      <xdr:spPr>
        <a:xfrm>
          <a:off x="732637" y="26636579"/>
          <a:ext cx="1757231" cy="1051336"/>
        </a:xfrm>
        <a:prstGeom prst="rect">
          <a:avLst/>
        </a:prstGeom>
      </xdr:spPr>
    </xdr:pic>
    <xdr:clientData/>
  </xdr:twoCellAnchor>
  <xdr:twoCellAnchor editAs="oneCell">
    <xdr:from>
      <xdr:col>1</xdr:col>
      <xdr:colOff>701843</xdr:colOff>
      <xdr:row>83</xdr:row>
      <xdr:rowOff>375259</xdr:rowOff>
    </xdr:from>
    <xdr:to>
      <xdr:col>1</xdr:col>
      <xdr:colOff>2656789</xdr:colOff>
      <xdr:row>83</xdr:row>
      <xdr:rowOff>1169736</xdr:rowOff>
    </xdr:to>
    <xdr:pic>
      <xdr:nvPicPr>
        <xdr:cNvPr id="37" name="Image 36" descr="Capture d’écran 2013-01-27 à 16.21.58.pn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54" t="72584" r="4765" b="-74"/>
        <a:stretch/>
      </xdr:blipFill>
      <xdr:spPr>
        <a:xfrm>
          <a:off x="701843" y="23285391"/>
          <a:ext cx="1954946" cy="794477"/>
        </a:xfrm>
        <a:prstGeom prst="rect">
          <a:avLst/>
        </a:prstGeom>
      </xdr:spPr>
    </xdr:pic>
    <xdr:clientData/>
  </xdr:twoCellAnchor>
  <xdr:twoCellAnchor editAs="oneCell">
    <xdr:from>
      <xdr:col>1</xdr:col>
      <xdr:colOff>685132</xdr:colOff>
      <xdr:row>85</xdr:row>
      <xdr:rowOff>57993</xdr:rowOff>
    </xdr:from>
    <xdr:to>
      <xdr:col>1</xdr:col>
      <xdr:colOff>2573421</xdr:colOff>
      <xdr:row>85</xdr:row>
      <xdr:rowOff>946600</xdr:rowOff>
    </xdr:to>
    <xdr:pic>
      <xdr:nvPicPr>
        <xdr:cNvPr id="38" name="Image 37" descr="Capture d’écran 2013-01-27 à 16.21.58.p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82" r="72157" b="82703"/>
        <a:stretch/>
      </xdr:blipFill>
      <xdr:spPr>
        <a:xfrm>
          <a:off x="685132" y="24605756"/>
          <a:ext cx="1888289" cy="888607"/>
        </a:xfrm>
        <a:prstGeom prst="rect">
          <a:avLst/>
        </a:prstGeom>
      </xdr:spPr>
    </xdr:pic>
    <xdr:clientData/>
  </xdr:twoCellAnchor>
  <xdr:twoCellAnchor editAs="oneCell">
    <xdr:from>
      <xdr:col>1</xdr:col>
      <xdr:colOff>685132</xdr:colOff>
      <xdr:row>96</xdr:row>
      <xdr:rowOff>66842</xdr:rowOff>
    </xdr:from>
    <xdr:to>
      <xdr:col>1</xdr:col>
      <xdr:colOff>4160922</xdr:colOff>
      <xdr:row>99</xdr:row>
      <xdr:rowOff>150395</xdr:rowOff>
    </xdr:to>
    <xdr:pic>
      <xdr:nvPicPr>
        <xdr:cNvPr id="39" name="Image 38" descr="Capture d’écran 2013-01-27 à 16.21.58.pn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44" t="1234" r="46531" b="81469"/>
        <a:stretch/>
      </xdr:blipFill>
      <xdr:spPr>
        <a:xfrm>
          <a:off x="685132" y="28491447"/>
          <a:ext cx="3475790" cy="935790"/>
        </a:xfrm>
        <a:prstGeom prst="rect">
          <a:avLst/>
        </a:prstGeom>
      </xdr:spPr>
    </xdr:pic>
    <xdr:clientData/>
  </xdr:twoCellAnchor>
  <xdr:twoCellAnchor editAs="oneCell">
    <xdr:from>
      <xdr:col>1</xdr:col>
      <xdr:colOff>5724600</xdr:colOff>
      <xdr:row>67</xdr:row>
      <xdr:rowOff>112886</xdr:rowOff>
    </xdr:from>
    <xdr:to>
      <xdr:col>1</xdr:col>
      <xdr:colOff>6409732</xdr:colOff>
      <xdr:row>78</xdr:row>
      <xdr:rowOff>109330</xdr:rowOff>
    </xdr:to>
    <xdr:pic>
      <xdr:nvPicPr>
        <xdr:cNvPr id="40" name="Image 39" descr="Capture d’écran 2013-01-27 à 16.21.58.pn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63" t="19150" r="47886" b="23399"/>
        <a:stretch/>
      </xdr:blipFill>
      <xdr:spPr>
        <a:xfrm>
          <a:off x="5896861" y="18757567"/>
          <a:ext cx="685132" cy="3218731"/>
        </a:xfrm>
        <a:prstGeom prst="rect">
          <a:avLst/>
        </a:prstGeom>
      </xdr:spPr>
    </xdr:pic>
    <xdr:clientData/>
  </xdr:twoCellAnchor>
  <xdr:twoCellAnchor editAs="oneCell">
    <xdr:from>
      <xdr:col>1</xdr:col>
      <xdr:colOff>868947</xdr:colOff>
      <xdr:row>103</xdr:row>
      <xdr:rowOff>133685</xdr:rowOff>
    </xdr:from>
    <xdr:to>
      <xdr:col>1</xdr:col>
      <xdr:colOff>3492500</xdr:colOff>
      <xdr:row>107</xdr:row>
      <xdr:rowOff>133686</xdr:rowOff>
    </xdr:to>
    <xdr:pic>
      <xdr:nvPicPr>
        <xdr:cNvPr id="41" name="Image 40" descr="Capture d’écran 2013-01-27 à 16.21.58.pn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726" t="618" r="453" b="80850"/>
        <a:stretch/>
      </xdr:blipFill>
      <xdr:spPr>
        <a:xfrm>
          <a:off x="868947" y="30546843"/>
          <a:ext cx="2623553" cy="1136316"/>
        </a:xfrm>
        <a:prstGeom prst="rect">
          <a:avLst/>
        </a:prstGeom>
      </xdr:spPr>
    </xdr:pic>
    <xdr:clientData/>
  </xdr:twoCellAnchor>
  <xdr:twoCellAnchor editAs="oneCell">
    <xdr:from>
      <xdr:col>1</xdr:col>
      <xdr:colOff>451184</xdr:colOff>
      <xdr:row>111</xdr:row>
      <xdr:rowOff>116973</xdr:rowOff>
    </xdr:from>
    <xdr:to>
      <xdr:col>5</xdr:col>
      <xdr:colOff>267368</xdr:colOff>
      <xdr:row>139</xdr:row>
      <xdr:rowOff>150395</xdr:rowOff>
    </xdr:to>
    <xdr:pic>
      <xdr:nvPicPr>
        <xdr:cNvPr id="2" name="Image 1" descr="Capture d’écran 2013-01-27 à 19.55.5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8" t="10856" r="20577" b="10526"/>
        <a:stretch/>
      </xdr:blipFill>
      <xdr:spPr>
        <a:xfrm>
          <a:off x="451184" y="32802762"/>
          <a:ext cx="12449342" cy="7987633"/>
        </a:xfrm>
        <a:prstGeom prst="rect">
          <a:avLst/>
        </a:prstGeom>
      </xdr:spPr>
    </xdr:pic>
    <xdr:clientData/>
  </xdr:twoCellAnchor>
  <xdr:twoCellAnchor editAs="oneCell">
    <xdr:from>
      <xdr:col>1</xdr:col>
      <xdr:colOff>1036051</xdr:colOff>
      <xdr:row>146</xdr:row>
      <xdr:rowOff>133684</xdr:rowOff>
    </xdr:from>
    <xdr:to>
      <xdr:col>1</xdr:col>
      <xdr:colOff>5631446</xdr:colOff>
      <xdr:row>149</xdr:row>
      <xdr:rowOff>217238</xdr:rowOff>
    </xdr:to>
    <xdr:pic>
      <xdr:nvPicPr>
        <xdr:cNvPr id="5" name="Image 4" descr="Capture d’écran 2013-01-27 à 19.55.5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43" t="10527" r="48088" b="80263"/>
        <a:stretch/>
      </xdr:blipFill>
      <xdr:spPr>
        <a:xfrm>
          <a:off x="1036051" y="42762237"/>
          <a:ext cx="4595395" cy="935790"/>
        </a:xfrm>
        <a:prstGeom prst="rect">
          <a:avLst/>
        </a:prstGeom>
      </xdr:spPr>
    </xdr:pic>
    <xdr:clientData/>
  </xdr:twoCellAnchor>
  <xdr:twoCellAnchor editAs="oneCell">
    <xdr:from>
      <xdr:col>1</xdr:col>
      <xdr:colOff>384342</xdr:colOff>
      <xdr:row>153</xdr:row>
      <xdr:rowOff>33422</xdr:rowOff>
    </xdr:from>
    <xdr:to>
      <xdr:col>5</xdr:col>
      <xdr:colOff>317501</xdr:colOff>
      <xdr:row>180</xdr:row>
      <xdr:rowOff>150395</xdr:rowOff>
    </xdr:to>
    <xdr:pic>
      <xdr:nvPicPr>
        <xdr:cNvPr id="10" name="Image 9" descr="Capture d’écran 2013-01-27 à 20.03.43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9374" r="20333" b="13981"/>
        <a:stretch/>
      </xdr:blipFill>
      <xdr:spPr>
        <a:xfrm>
          <a:off x="384342" y="44650527"/>
          <a:ext cx="12566317" cy="7787105"/>
        </a:xfrm>
        <a:prstGeom prst="rect">
          <a:avLst/>
        </a:prstGeom>
      </xdr:spPr>
    </xdr:pic>
    <xdr:clientData/>
  </xdr:twoCellAnchor>
  <xdr:twoCellAnchor>
    <xdr:from>
      <xdr:col>4</xdr:col>
      <xdr:colOff>452519</xdr:colOff>
      <xdr:row>192</xdr:row>
      <xdr:rowOff>145167</xdr:rowOff>
    </xdr:from>
    <xdr:to>
      <xdr:col>8</xdr:col>
      <xdr:colOff>369635</xdr:colOff>
      <xdr:row>196</xdr:row>
      <xdr:rowOff>252663</xdr:rowOff>
    </xdr:to>
    <xdr:sp macro="[0]!retouraccueil" textlink="">
      <xdr:nvSpPr>
        <xdr:cNvPr id="31" name="Rectangle à coins arrondis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12266861" y="55841351"/>
          <a:ext cx="3192379" cy="1243812"/>
        </a:xfrm>
        <a:prstGeom prst="roundRect">
          <a:avLst/>
        </a:prstGeom>
        <a:solidFill>
          <a:schemeClr val="accent4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3200" b="1">
              <a:solidFill>
                <a:schemeClr val="bg1"/>
              </a:solidFill>
            </a:rPr>
            <a:t>Accueil</a:t>
          </a:r>
        </a:p>
      </xdr:txBody>
    </xdr:sp>
    <xdr:clientData/>
  </xdr:twoCellAnchor>
  <xdr:twoCellAnchor>
    <xdr:from>
      <xdr:col>1</xdr:col>
      <xdr:colOff>4651037</xdr:colOff>
      <xdr:row>51</xdr:row>
      <xdr:rowOff>253324</xdr:rowOff>
    </xdr:from>
    <xdr:to>
      <xdr:col>1</xdr:col>
      <xdr:colOff>5218484</xdr:colOff>
      <xdr:row>63</xdr:row>
      <xdr:rowOff>243192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4823298" y="14662420"/>
          <a:ext cx="567447" cy="3110825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4934761</xdr:colOff>
      <xdr:row>63</xdr:row>
      <xdr:rowOff>243192</xdr:rowOff>
    </xdr:from>
    <xdr:to>
      <xdr:col>1</xdr:col>
      <xdr:colOff>6067166</xdr:colOff>
      <xdr:row>67</xdr:row>
      <xdr:rowOff>112886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13" idx="4"/>
          <a:endCxn id="40" idx="0"/>
        </xdr:cNvCxnSpPr>
      </xdr:nvCxnSpPr>
      <xdr:spPr bwMode="auto">
        <a:xfrm>
          <a:off x="5107022" y="17834043"/>
          <a:ext cx="1132405" cy="923524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296102</xdr:colOff>
      <xdr:row>1</xdr:row>
      <xdr:rowOff>124239</xdr:rowOff>
    </xdr:from>
    <xdr:to>
      <xdr:col>1</xdr:col>
      <xdr:colOff>1977473</xdr:colOff>
      <xdr:row>1</xdr:row>
      <xdr:rowOff>657639</xdr:rowOff>
    </xdr:to>
    <xdr:sp macro="[0]!retouraccueil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296102" y="755788"/>
          <a:ext cx="2043735" cy="533400"/>
        </a:xfrm>
        <a:prstGeom prst="roundRect">
          <a:avLst/>
        </a:prstGeom>
        <a:solidFill>
          <a:schemeClr val="accent4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2400" b="1">
              <a:solidFill>
                <a:schemeClr val="bg1"/>
              </a:solidFill>
            </a:rPr>
            <a:t>Accueil</a:t>
          </a:r>
        </a:p>
      </xdr:txBody>
    </xdr:sp>
    <xdr:clientData/>
  </xdr:twoCellAnchor>
  <xdr:twoCellAnchor editAs="absolute">
    <xdr:from>
      <xdr:col>2</xdr:col>
      <xdr:colOff>1977470</xdr:colOff>
      <xdr:row>0</xdr:row>
      <xdr:rowOff>618203</xdr:rowOff>
    </xdr:from>
    <xdr:to>
      <xdr:col>4</xdr:col>
      <xdr:colOff>1246765</xdr:colOff>
      <xdr:row>1</xdr:row>
      <xdr:rowOff>793612</xdr:rowOff>
    </xdr:to>
    <xdr:sp macro="[0]!saisietournoi" textlink="">
      <xdr:nvSpPr>
        <xdr:cNvPr id="5" name="Flèche droite à entail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607198" y="618203"/>
          <a:ext cx="1893191" cy="806958"/>
        </a:xfrm>
        <a:prstGeom prst="notched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/>
            <a:t>Accéder au</a:t>
          </a:r>
          <a:r>
            <a:rPr lang="fr-FR" sz="1100" b="1" baseline="0"/>
            <a:t> Tournoi</a:t>
          </a:r>
          <a:endParaRPr lang="fr-FR" sz="1100" b="1"/>
        </a:p>
      </xdr:txBody>
    </xdr:sp>
    <xdr:clientData fPrintsWithSheet="0"/>
  </xdr:twoCellAnchor>
  <xdr:twoCellAnchor editAs="absolute">
    <xdr:from>
      <xdr:col>2</xdr:col>
      <xdr:colOff>225909</xdr:colOff>
      <xdr:row>1</xdr:row>
      <xdr:rowOff>147290</xdr:rowOff>
    </xdr:from>
    <xdr:to>
      <xdr:col>2</xdr:col>
      <xdr:colOff>1431371</xdr:colOff>
      <xdr:row>1</xdr:row>
      <xdr:rowOff>628450</xdr:rowOff>
    </xdr:to>
    <xdr:sp macro="[0]!RAZNoms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2855346" y="777818"/>
          <a:ext cx="1205462" cy="481160"/>
        </a:xfrm>
        <a:prstGeom prst="roundRect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>
              <a:solidFill>
                <a:schemeClr val="bg1"/>
              </a:solidFill>
            </a:rPr>
            <a:t>RAZ NOMS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391205</xdr:rowOff>
    </xdr:from>
    <xdr:to>
      <xdr:col>8</xdr:col>
      <xdr:colOff>102054</xdr:colOff>
      <xdr:row>2</xdr:row>
      <xdr:rowOff>204107</xdr:rowOff>
    </xdr:to>
    <xdr:sp macro="" textlink="">
      <xdr:nvSpPr>
        <xdr:cNvPr id="1050" name="Rectangle à coins arrondis 3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>
          <a:spLocks noChangeArrowheads="1"/>
        </xdr:cNvSpPr>
      </xdr:nvSpPr>
      <xdr:spPr bwMode="auto">
        <a:xfrm>
          <a:off x="9397093" y="391205"/>
          <a:ext cx="2134961" cy="1071563"/>
        </a:xfrm>
        <a:prstGeom prst="wedgeRoundRectCallout">
          <a:avLst>
            <a:gd name="adj1" fmla="val -66116"/>
            <a:gd name="adj2" fmla="val 139042"/>
            <a:gd name="adj3" fmla="val 16667"/>
          </a:avLst>
        </a:prstGeom>
        <a:gradFill rotWithShape="1">
          <a:gsLst>
            <a:gs pos="0">
              <a:srgbClr val="3366FF"/>
            </a:gs>
            <a:gs pos="100000">
              <a:srgbClr val="E5EEFF"/>
            </a:gs>
          </a:gsLst>
          <a:lin ang="5400000" scaled="1"/>
        </a:gradFill>
        <a:ln w="9525" algn="ctr">
          <a:solidFill>
            <a:srgbClr val="4A7EBB"/>
          </a:solidFill>
          <a:miter lim="800000"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18000" tIns="10800" rIns="18000" bIns="10800" anchor="ctr" upright="1"/>
        <a:lstStyle/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Calibri"/>
            </a:rPr>
            <a:t>Indiquer le Joueur en tant que "11,12,13" pour dire Terrain</a:t>
          </a:r>
          <a:r>
            <a:rPr lang="fr-FR" sz="1400" b="1" i="0" strike="noStrike" baseline="0">
              <a:solidFill>
                <a:srgbClr val="000000"/>
              </a:solidFill>
              <a:latin typeface="Calibri"/>
            </a:rPr>
            <a:t> 1/</a:t>
          </a:r>
          <a:r>
            <a:rPr lang="fr-FR" sz="1400" b="1" i="0" strike="noStrike">
              <a:solidFill>
                <a:srgbClr val="000000"/>
              </a:solidFill>
              <a:latin typeface="Calibri"/>
            </a:rPr>
            <a:t>Table 1, Joueur A,B,C, D.</a:t>
          </a:r>
          <a:endParaRPr lang="fr-FR" sz="9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8</xdr:col>
      <xdr:colOff>0</xdr:colOff>
      <xdr:row>0</xdr:row>
      <xdr:rowOff>95250</xdr:rowOff>
    </xdr:from>
    <xdr:to>
      <xdr:col>8</xdr:col>
      <xdr:colOff>28575</xdr:colOff>
      <xdr:row>0</xdr:row>
      <xdr:rowOff>390525</xdr:rowOff>
    </xdr:to>
    <xdr:sp macro="" textlink="">
      <xdr:nvSpPr>
        <xdr:cNvPr id="35933" name="Text Box 55">
          <a:extLst>
            <a:ext uri="{FF2B5EF4-FFF2-40B4-BE49-F238E27FC236}">
              <a16:creationId xmlns:a16="http://schemas.microsoft.com/office/drawing/2014/main" id="{00000000-0008-0000-0300-00005D8C0000}"/>
            </a:ext>
          </a:extLst>
        </xdr:cNvPr>
        <xdr:cNvSpPr txBox="1">
          <a:spLocks noChangeArrowheads="1"/>
        </xdr:cNvSpPr>
      </xdr:nvSpPr>
      <xdr:spPr bwMode="auto">
        <a:xfrm>
          <a:off x="11420475" y="95250"/>
          <a:ext cx="285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170088</xdr:colOff>
      <xdr:row>0</xdr:row>
      <xdr:rowOff>357187</xdr:rowOff>
    </xdr:from>
    <xdr:to>
      <xdr:col>2</xdr:col>
      <xdr:colOff>1632857</xdr:colOff>
      <xdr:row>2</xdr:row>
      <xdr:rowOff>85044</xdr:rowOff>
    </xdr:to>
    <xdr:sp macro="[0]!retouraccueil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170088" y="357187"/>
          <a:ext cx="2279198" cy="986518"/>
        </a:xfrm>
        <a:prstGeom prst="roundRect">
          <a:avLst/>
        </a:prstGeom>
        <a:solidFill>
          <a:schemeClr val="accent4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3200" b="1">
              <a:solidFill>
                <a:schemeClr val="bg1"/>
              </a:solidFill>
            </a:rPr>
            <a:t>Accueil</a:t>
          </a:r>
        </a:p>
      </xdr:txBody>
    </xdr:sp>
    <xdr:clientData/>
  </xdr:twoCellAnchor>
  <xdr:twoCellAnchor>
    <xdr:from>
      <xdr:col>2</xdr:col>
      <xdr:colOff>4677455</xdr:colOff>
      <xdr:row>0</xdr:row>
      <xdr:rowOff>408214</xdr:rowOff>
    </xdr:from>
    <xdr:to>
      <xdr:col>6</xdr:col>
      <xdr:colOff>68036</xdr:colOff>
      <xdr:row>2</xdr:row>
      <xdr:rowOff>170089</xdr:rowOff>
    </xdr:to>
    <xdr:sp macro="[0]!AjouterUnEleve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5493884" y="408214"/>
          <a:ext cx="3656920" cy="1020536"/>
        </a:xfrm>
        <a:prstGeom prst="roundRect">
          <a:avLst/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2800" b="1">
              <a:solidFill>
                <a:schemeClr val="bg1"/>
              </a:solidFill>
            </a:rPr>
            <a:t>Ajouter un élève absent ou dispensé</a:t>
          </a:r>
        </a:p>
      </xdr:txBody>
    </xdr:sp>
    <xdr:clientData/>
  </xdr:twoCellAnchor>
  <xdr:twoCellAnchor>
    <xdr:from>
      <xdr:col>2</xdr:col>
      <xdr:colOff>1887991</xdr:colOff>
      <xdr:row>0</xdr:row>
      <xdr:rowOff>391205</xdr:rowOff>
    </xdr:from>
    <xdr:to>
      <xdr:col>2</xdr:col>
      <xdr:colOff>4507366</xdr:colOff>
      <xdr:row>2</xdr:row>
      <xdr:rowOff>136071</xdr:rowOff>
    </xdr:to>
    <xdr:sp macro="[0]!Effacernumerosjoueurs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2704420" y="391205"/>
          <a:ext cx="2619375" cy="1003527"/>
        </a:xfrm>
        <a:prstGeom prst="roundRect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2400" b="1">
              <a:solidFill>
                <a:schemeClr val="bg1"/>
              </a:solidFill>
            </a:rPr>
            <a:t>Effacer les numéros des joueurs</a:t>
          </a:r>
        </a:p>
      </xdr:txBody>
    </xdr:sp>
    <xdr:clientData/>
  </xdr:twoCellAnchor>
  <xdr:twoCellAnchor editAs="absolute">
    <xdr:from>
      <xdr:col>8</xdr:col>
      <xdr:colOff>591471</xdr:colOff>
      <xdr:row>5</xdr:row>
      <xdr:rowOff>51027</xdr:rowOff>
    </xdr:from>
    <xdr:to>
      <xdr:col>9</xdr:col>
      <xdr:colOff>2981323</xdr:colOff>
      <xdr:row>11</xdr:row>
      <xdr:rowOff>170089</xdr:rowOff>
    </xdr:to>
    <xdr:sp macro="[0]!DebuterTournoi" textlink="">
      <xdr:nvSpPr>
        <xdr:cNvPr id="9" name="Parchemin horizonta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12144374" y="3622902"/>
          <a:ext cx="4218215" cy="2262187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4000" b="1" i="1">
              <a:solidFill>
                <a:schemeClr val="bg1"/>
              </a:solidFill>
            </a:rPr>
            <a:t>Débuter le tournoi</a:t>
          </a:r>
        </a:p>
      </xdr:txBody>
    </xdr:sp>
    <xdr:clientData fPrintsWithSheet="0"/>
  </xdr:twoCellAnchor>
  <xdr:twoCellAnchor editAs="absolute">
    <xdr:from>
      <xdr:col>8</xdr:col>
      <xdr:colOff>607799</xdr:colOff>
      <xdr:row>11</xdr:row>
      <xdr:rowOff>254453</xdr:rowOff>
    </xdr:from>
    <xdr:to>
      <xdr:col>9</xdr:col>
      <xdr:colOff>2997650</xdr:colOff>
      <xdr:row>19</xdr:row>
      <xdr:rowOff>164225</xdr:rowOff>
    </xdr:to>
    <xdr:sp macro="[0]!effacertables" textlink="">
      <xdr:nvSpPr>
        <xdr:cNvPr id="14" name="Parchemin horizontal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12160702" y="5991350"/>
          <a:ext cx="4086835" cy="2800116"/>
        </a:xfrm>
        <a:prstGeom prst="horizontalScroll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4000" b="1" i="1">
              <a:solidFill>
                <a:schemeClr val="bg1"/>
              </a:solidFill>
            </a:rPr>
            <a:t>Effacer les scores des terrains/tables</a:t>
          </a:r>
        </a:p>
      </xdr:txBody>
    </xdr:sp>
    <xdr:clientData fPrintsWithSheet="0"/>
  </xdr:twoCellAnchor>
  <xdr:twoCellAnchor>
    <xdr:from>
      <xdr:col>8</xdr:col>
      <xdr:colOff>1331332</xdr:colOff>
      <xdr:row>2</xdr:row>
      <xdr:rowOff>508721</xdr:rowOff>
    </xdr:from>
    <xdr:to>
      <xdr:col>9</xdr:col>
      <xdr:colOff>1959117</xdr:colOff>
      <xdr:row>3</xdr:row>
      <xdr:rowOff>1147329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12869571" y="1764289"/>
          <a:ext cx="2327131" cy="1266392"/>
          <a:chOff x="16506391" y="1125681"/>
          <a:chExt cx="2327132" cy="1266392"/>
        </a:xfrm>
      </xdr:grpSpPr>
      <xdr:sp macro="[0]!tourner" textlink="">
        <xdr:nvSpPr>
          <xdr:cNvPr id="5" name="Rectangle à coins arrondis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 bwMode="auto">
          <a:xfrm>
            <a:off x="16506391" y="1125681"/>
            <a:ext cx="2327132" cy="1266392"/>
          </a:xfrm>
          <a:prstGeom prst="roundRect">
            <a:avLst/>
          </a:prstGeom>
          <a:solidFill>
            <a:schemeClr val="accent1">
              <a:lumMod val="75000"/>
            </a:schemeClr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  <a:effectLst/>
          <a:scene3d>
            <a:camera prst="orthographicFront"/>
            <a:lightRig rig="threePt" dir="t"/>
          </a:scene3d>
          <a:sp3d>
            <a:bevelB/>
          </a:sp3d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FR" sz="1100"/>
          </a:p>
        </xdr:txBody>
      </xdr:sp>
      <xdr:grpSp>
        <xdr:nvGrpSpPr>
          <xdr:cNvPr id="13" name="Groupe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pSpPr/>
        </xdr:nvGrpSpPr>
        <xdr:grpSpPr>
          <a:xfrm>
            <a:off x="16624294" y="1163532"/>
            <a:ext cx="2071320" cy="1151104"/>
            <a:chOff x="16624294" y="1163532"/>
            <a:chExt cx="2071320" cy="1151104"/>
          </a:xfrm>
        </xdr:grpSpPr>
        <xdr:sp macro="[0]!tourner" textlink="">
          <xdr:nvSpPr>
            <xdr:cNvPr id="10" name="Flèche courbée vers la droite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/>
          </xdr:nvSpPr>
          <xdr:spPr bwMode="auto">
            <a:xfrm>
              <a:off x="16624294" y="1274691"/>
              <a:ext cx="1021549" cy="1039945"/>
            </a:xfrm>
            <a:prstGeom prst="curvedRightArrow">
              <a:avLst/>
            </a:prstGeom>
            <a:solidFill>
              <a:srgbClr val="FFC000"/>
            </a:solidFill>
            <a:ln w="9525" cap="flat" cmpd="sng" algn="ctr">
              <a:solidFill>
                <a:srgbClr val="FFC000"/>
              </a:solidFill>
              <a:prstDash val="solid"/>
              <a:round/>
              <a:headEnd type="none" w="med" len="med"/>
              <a:tailEnd type="triangle" w="med" len="med"/>
            </a:ln>
            <a:effectLst/>
            <a:scene3d>
              <a:camera prst="orthographicFront"/>
              <a:lightRig rig="threePt" dir="t"/>
            </a:scene3d>
            <a:sp3d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lang="fr-FR" sz="1100"/>
            </a:p>
          </xdr:txBody>
        </xdr:sp>
        <xdr:sp macro="[0]!tourner" textlink="">
          <xdr:nvSpPr>
            <xdr:cNvPr id="11" name="Flèche courbée vers la droite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/>
          </xdr:nvSpPr>
          <xdr:spPr bwMode="auto">
            <a:xfrm rot="10800000">
              <a:off x="17677636" y="1163532"/>
              <a:ext cx="1017978" cy="1035683"/>
            </a:xfrm>
            <a:prstGeom prst="curvedRightArrow">
              <a:avLst/>
            </a:prstGeom>
            <a:solidFill>
              <a:srgbClr val="FFC000"/>
            </a:solidFill>
            <a:ln w="9525" cap="flat" cmpd="sng" algn="ctr">
              <a:solidFill>
                <a:srgbClr val="FFC000"/>
              </a:solidFill>
              <a:prstDash val="solid"/>
              <a:round/>
              <a:headEnd type="none" w="med" len="med"/>
              <a:tailEnd type="triangle" w="med" len="med"/>
            </a:ln>
            <a:effectLst/>
            <a:scene3d>
              <a:camera prst="orthographicFront"/>
              <a:lightRig rig="threePt" dir="t"/>
            </a:scene3d>
            <a:sp3d/>
          </xdr:spPr>
          <xdr:txBody>
            <a:bodyPr vertOverflow="clip" wrap="square" lIns="18288" tIns="0" rIns="0" bIns="0" rtlCol="0" anchor="ctr" upright="1"/>
            <a:lstStyle/>
            <a:p>
              <a:pPr algn="ctr"/>
              <a:endParaRPr lang="fr-FR" sz="1100"/>
            </a:p>
          </xdr:txBody>
        </xdr:sp>
      </xdr:grpSp>
    </xdr:grpSp>
    <xdr:clientData/>
  </xdr:twoCellAnchor>
  <xdr:twoCellAnchor editAs="absolute">
    <xdr:from>
      <xdr:col>8</xdr:col>
      <xdr:colOff>857945</xdr:colOff>
      <xdr:row>0</xdr:row>
      <xdr:rowOff>389140</xdr:rowOff>
    </xdr:from>
    <xdr:to>
      <xdr:col>9</xdr:col>
      <xdr:colOff>2494515</xdr:colOff>
      <xdr:row>1</xdr:row>
      <xdr:rowOff>491218</xdr:rowOff>
    </xdr:to>
    <xdr:pic macro="[0]!Enregistreretquitter">
      <xdr:nvPicPr>
        <xdr:cNvPr id="12" name="Image 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10848" y="389140"/>
          <a:ext cx="3333554" cy="726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oneCellAnchor>
    <xdr:from>
      <xdr:col>9</xdr:col>
      <xdr:colOff>153275</xdr:colOff>
      <xdr:row>1</xdr:row>
      <xdr:rowOff>448880</xdr:rowOff>
    </xdr:from>
    <xdr:ext cx="1820883" cy="31149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280258" y="1072932"/>
          <a:ext cx="182088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400">
              <a:solidFill>
                <a:srgbClr val="FFC000"/>
              </a:solidFill>
            </a:rPr>
            <a:t>Enregistrer et quitter !</a:t>
          </a:r>
        </a:p>
      </xdr:txBody>
    </xdr:sp>
    <xdr:clientData/>
  </xdr:oneCellAnchor>
  <xdr:twoCellAnchor editAs="oneCell">
    <xdr:from>
      <xdr:col>2</xdr:col>
      <xdr:colOff>4513551</xdr:colOff>
      <xdr:row>3</xdr:row>
      <xdr:rowOff>238126</xdr:rowOff>
    </xdr:from>
    <xdr:to>
      <xdr:col>2</xdr:col>
      <xdr:colOff>5438036</xdr:colOff>
      <xdr:row>3</xdr:row>
      <xdr:rowOff>1179420</xdr:rowOff>
    </xdr:to>
    <xdr:pic macro="[0]!Enregistrer">
      <xdr:nvPicPr>
        <xdr:cNvPr id="16" name="Imag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6165" y="2121478"/>
          <a:ext cx="924485" cy="941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297092</xdr:colOff>
      <xdr:row>1</xdr:row>
      <xdr:rowOff>72098</xdr:rowOff>
    </xdr:from>
    <xdr:to>
      <xdr:col>4</xdr:col>
      <xdr:colOff>534382</xdr:colOff>
      <xdr:row>3</xdr:row>
      <xdr:rowOff>186398</xdr:rowOff>
    </xdr:to>
    <xdr:sp macro="[0]!retouraccueil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1750908" y="260091"/>
          <a:ext cx="1691106" cy="490287"/>
        </a:xfrm>
        <a:prstGeom prst="roundRect">
          <a:avLst/>
        </a:prstGeom>
        <a:solidFill>
          <a:schemeClr val="accent4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3200" b="1">
              <a:solidFill>
                <a:schemeClr val="bg1"/>
              </a:solidFill>
            </a:rPr>
            <a:t>Accueil</a:t>
          </a:r>
        </a:p>
      </xdr:txBody>
    </xdr:sp>
    <xdr:clientData/>
  </xdr:twoCellAnchor>
  <xdr:twoCellAnchor>
    <xdr:from>
      <xdr:col>2</xdr:col>
      <xdr:colOff>428452</xdr:colOff>
      <xdr:row>5</xdr:row>
      <xdr:rowOff>124472</xdr:rowOff>
    </xdr:from>
    <xdr:to>
      <xdr:col>4</xdr:col>
      <xdr:colOff>66502</xdr:colOff>
      <xdr:row>10</xdr:row>
      <xdr:rowOff>143522</xdr:rowOff>
    </xdr:to>
    <xdr:sp macro="[0]!AllerT2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1876641" y="1072112"/>
          <a:ext cx="1086239" cy="966691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5</xdr:col>
      <xdr:colOff>680471</xdr:colOff>
      <xdr:row>5</xdr:row>
      <xdr:rowOff>130493</xdr:rowOff>
    </xdr:from>
    <xdr:to>
      <xdr:col>7</xdr:col>
      <xdr:colOff>356425</xdr:colOff>
      <xdr:row>10</xdr:row>
      <xdr:rowOff>163448</xdr:rowOff>
    </xdr:to>
    <xdr:sp macro="[0]!AllerT4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4300943" y="1078133"/>
          <a:ext cx="1124143" cy="980596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7</xdr:col>
      <xdr:colOff>439140</xdr:colOff>
      <xdr:row>5</xdr:row>
      <xdr:rowOff>132299</xdr:rowOff>
    </xdr:from>
    <xdr:to>
      <xdr:col>9</xdr:col>
      <xdr:colOff>116126</xdr:colOff>
      <xdr:row>10</xdr:row>
      <xdr:rowOff>165254</xdr:rowOff>
    </xdr:to>
    <xdr:sp macro="[0]!AllerT5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5507801" y="1079939"/>
          <a:ext cx="1125174" cy="980596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5</a:t>
          </a:r>
        </a:p>
      </xdr:txBody>
    </xdr:sp>
    <xdr:clientData/>
  </xdr:twoCellAnchor>
  <xdr:twoCellAnchor>
    <xdr:from>
      <xdr:col>0</xdr:col>
      <xdr:colOff>678991</xdr:colOff>
      <xdr:row>5</xdr:row>
      <xdr:rowOff>120765</xdr:rowOff>
    </xdr:from>
    <xdr:to>
      <xdr:col>2</xdr:col>
      <xdr:colOff>354946</xdr:colOff>
      <xdr:row>10</xdr:row>
      <xdr:rowOff>153720</xdr:rowOff>
    </xdr:to>
    <xdr:sp macro="[0]!AllerT1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 bwMode="auto">
        <a:xfrm>
          <a:off x="678991" y="1068405"/>
          <a:ext cx="1124144" cy="980596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9</xdr:col>
      <xdr:colOff>209073</xdr:colOff>
      <xdr:row>25</xdr:row>
      <xdr:rowOff>122794</xdr:rowOff>
    </xdr:from>
    <xdr:to>
      <xdr:col>10</xdr:col>
      <xdr:colOff>570188</xdr:colOff>
      <xdr:row>30</xdr:row>
      <xdr:rowOff>155749</xdr:rowOff>
    </xdr:to>
    <xdr:sp macro="[0]!AllerT12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 bwMode="auto">
        <a:xfrm>
          <a:off x="6725922" y="4890154"/>
          <a:ext cx="1085210" cy="980595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>
    <xdr:from>
      <xdr:col>9</xdr:col>
      <xdr:colOff>195516</xdr:colOff>
      <xdr:row>5</xdr:row>
      <xdr:rowOff>154513</xdr:rowOff>
    </xdr:from>
    <xdr:to>
      <xdr:col>10</xdr:col>
      <xdr:colOff>595565</xdr:colOff>
      <xdr:row>10</xdr:row>
      <xdr:rowOff>170781</xdr:rowOff>
    </xdr:to>
    <xdr:sp macro="[0]!AllerT6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 bwMode="auto">
        <a:xfrm>
          <a:off x="6712365" y="1102153"/>
          <a:ext cx="1124144" cy="96390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7</xdr:col>
      <xdr:colOff>467970</xdr:colOff>
      <xdr:row>25</xdr:row>
      <xdr:rowOff>124686</xdr:rowOff>
    </xdr:from>
    <xdr:to>
      <xdr:col>9</xdr:col>
      <xdr:colOff>106022</xdr:colOff>
      <xdr:row>30</xdr:row>
      <xdr:rowOff>157641</xdr:rowOff>
    </xdr:to>
    <xdr:sp macro="[0]!AllerT11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 bwMode="auto">
        <a:xfrm>
          <a:off x="5536631" y="4892046"/>
          <a:ext cx="1086240" cy="980595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5</xdr:col>
      <xdr:colOff>686087</xdr:colOff>
      <xdr:row>25</xdr:row>
      <xdr:rowOff>125173</xdr:rowOff>
    </xdr:from>
    <xdr:to>
      <xdr:col>7</xdr:col>
      <xdr:colOff>362042</xdr:colOff>
      <xdr:row>30</xdr:row>
      <xdr:rowOff>144223</xdr:rowOff>
    </xdr:to>
    <xdr:sp macro="[0]!AllerT10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4306559" y="4892533"/>
          <a:ext cx="1124144" cy="96669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4</xdr:col>
      <xdr:colOff>155742</xdr:colOff>
      <xdr:row>25</xdr:row>
      <xdr:rowOff>121356</xdr:rowOff>
    </xdr:from>
    <xdr:to>
      <xdr:col>5</xdr:col>
      <xdr:colOff>555792</xdr:colOff>
      <xdr:row>30</xdr:row>
      <xdr:rowOff>140406</xdr:rowOff>
    </xdr:to>
    <xdr:sp macro="[0]!AllerT9" textlink="">
      <xdr:nvSpPr>
        <xdr:cNvPr id="14" name="Étoile à 5 branches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 bwMode="auto">
        <a:xfrm>
          <a:off x="3052120" y="4888716"/>
          <a:ext cx="1124144" cy="96669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2</xdr:col>
      <xdr:colOff>435143</xdr:colOff>
      <xdr:row>25</xdr:row>
      <xdr:rowOff>128024</xdr:rowOff>
    </xdr:from>
    <xdr:to>
      <xdr:col>4</xdr:col>
      <xdr:colOff>73194</xdr:colOff>
      <xdr:row>30</xdr:row>
      <xdr:rowOff>147074</xdr:rowOff>
    </xdr:to>
    <xdr:sp macro="[0]!AllerT8" textlink="">
      <xdr:nvSpPr>
        <xdr:cNvPr id="15" name="Étoile à 5 branches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1883332" y="4895384"/>
          <a:ext cx="1086240" cy="96669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660525</xdr:colOff>
      <xdr:row>25</xdr:row>
      <xdr:rowOff>132118</xdr:rowOff>
    </xdr:from>
    <xdr:to>
      <xdr:col>2</xdr:col>
      <xdr:colOff>336479</xdr:colOff>
      <xdr:row>30</xdr:row>
      <xdr:rowOff>151168</xdr:rowOff>
    </xdr:to>
    <xdr:sp macro="[0]!AllerT7" textlink="">
      <xdr:nvSpPr>
        <xdr:cNvPr id="16" name="Étoile à 5 branches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660525" y="4899478"/>
          <a:ext cx="1124143" cy="96669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5</xdr:col>
      <xdr:colOff>478902</xdr:colOff>
      <xdr:row>1</xdr:row>
      <xdr:rowOff>53812</xdr:rowOff>
    </xdr:from>
    <xdr:to>
      <xdr:col>9</xdr:col>
      <xdr:colOff>303531</xdr:colOff>
      <xdr:row>4</xdr:row>
      <xdr:rowOff>14290</xdr:rowOff>
    </xdr:to>
    <xdr:sp macro="[0]!ReprendreTournoi2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4113441" y="241805"/>
          <a:ext cx="2732261" cy="524459"/>
        </a:xfrm>
        <a:prstGeom prst="roundRect">
          <a:avLst/>
        </a:prstGeom>
        <a:solidFill>
          <a:schemeClr val="accent3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2000" b="1">
              <a:solidFill>
                <a:schemeClr val="bg1"/>
              </a:solidFill>
            </a:rPr>
            <a:t>Retour vers les résultats</a:t>
          </a:r>
        </a:p>
      </xdr:txBody>
    </xdr:sp>
    <xdr:clientData/>
  </xdr:twoCellAnchor>
  <xdr:twoCellAnchor>
    <xdr:from>
      <xdr:col>4</xdr:col>
      <xdr:colOff>145541</xdr:colOff>
      <xdr:row>5</xdr:row>
      <xdr:rowOff>131424</xdr:rowOff>
    </xdr:from>
    <xdr:to>
      <xdr:col>5</xdr:col>
      <xdr:colOff>589326</xdr:colOff>
      <xdr:row>10</xdr:row>
      <xdr:rowOff>150898</xdr:rowOff>
    </xdr:to>
    <xdr:sp macro="[0]!AllerT3" textlink="">
      <xdr:nvSpPr>
        <xdr:cNvPr id="18" name="Étoile à 5 branches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auto">
        <a:xfrm>
          <a:off x="3041919" y="1079064"/>
          <a:ext cx="1167879" cy="967115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821276</xdr:colOff>
      <xdr:row>2</xdr:row>
      <xdr:rowOff>80524</xdr:rowOff>
    </xdr:from>
    <xdr:to>
      <xdr:col>0</xdr:col>
      <xdr:colOff>3243347</xdr:colOff>
      <xdr:row>6</xdr:row>
      <xdr:rowOff>165568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821276" y="445866"/>
          <a:ext cx="2422071" cy="1389839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795925</xdr:colOff>
      <xdr:row>7</xdr:row>
      <xdr:rowOff>65240</xdr:rowOff>
    </xdr:from>
    <xdr:to>
      <xdr:col>0</xdr:col>
      <xdr:colOff>1961747</xdr:colOff>
      <xdr:row>10</xdr:row>
      <xdr:rowOff>427153</xdr:rowOff>
    </xdr:to>
    <xdr:sp macro="[0]!AllerT2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 bwMode="auto">
        <a:xfrm>
          <a:off x="795925" y="2100719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782877</xdr:colOff>
      <xdr:row>11</xdr:row>
      <xdr:rowOff>182671</xdr:rowOff>
    </xdr:from>
    <xdr:to>
      <xdr:col>0</xdr:col>
      <xdr:colOff>1948699</xdr:colOff>
      <xdr:row>12</xdr:row>
      <xdr:rowOff>427153</xdr:rowOff>
    </xdr:to>
    <xdr:sp macro="[0]!AllerT3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 bwMode="auto">
        <a:xfrm>
          <a:off x="782877" y="3288082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730685</xdr:colOff>
      <xdr:row>13</xdr:row>
      <xdr:rowOff>182672</xdr:rowOff>
    </xdr:from>
    <xdr:to>
      <xdr:col>0</xdr:col>
      <xdr:colOff>1894621</xdr:colOff>
      <xdr:row>17</xdr:row>
      <xdr:rowOff>48763</xdr:rowOff>
    </xdr:to>
    <xdr:sp macro="[0]!AllerT4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 bwMode="auto">
        <a:xfrm>
          <a:off x="730685" y="4436302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678493</xdr:colOff>
      <xdr:row>17</xdr:row>
      <xdr:rowOff>195719</xdr:rowOff>
    </xdr:from>
    <xdr:to>
      <xdr:col>0</xdr:col>
      <xdr:colOff>1842429</xdr:colOff>
      <xdr:row>28</xdr:row>
      <xdr:rowOff>48763</xdr:rowOff>
    </xdr:to>
    <xdr:sp macro="[0]!AllerT5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 bwMode="auto">
        <a:xfrm>
          <a:off x="678493" y="5545377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626301</xdr:colOff>
      <xdr:row>28</xdr:row>
      <xdr:rowOff>274007</xdr:rowOff>
    </xdr:from>
    <xdr:to>
      <xdr:col>0</xdr:col>
      <xdr:colOff>1790237</xdr:colOff>
      <xdr:row>29</xdr:row>
      <xdr:rowOff>20781</xdr:rowOff>
    </xdr:to>
    <xdr:sp macro="[0]!AllerT6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 bwMode="auto">
        <a:xfrm>
          <a:off x="626301" y="6732740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1278699</xdr:colOff>
      <xdr:row>30</xdr:row>
      <xdr:rowOff>91336</xdr:rowOff>
    </xdr:from>
    <xdr:to>
      <xdr:col>0</xdr:col>
      <xdr:colOff>2442635</xdr:colOff>
      <xdr:row>34</xdr:row>
      <xdr:rowOff>74859</xdr:rowOff>
    </xdr:to>
    <xdr:sp macro="[0]!AllerT7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 bwMode="auto">
        <a:xfrm>
          <a:off x="1278699" y="7959247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2205102</xdr:colOff>
      <xdr:row>7</xdr:row>
      <xdr:rowOff>78288</xdr:rowOff>
    </xdr:from>
    <xdr:to>
      <xdr:col>0</xdr:col>
      <xdr:colOff>3370924</xdr:colOff>
      <xdr:row>10</xdr:row>
      <xdr:rowOff>440202</xdr:rowOff>
    </xdr:to>
    <xdr:sp macro="[0]!AllerT8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 bwMode="auto">
        <a:xfrm>
          <a:off x="2205102" y="2113767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2192054</xdr:colOff>
      <xdr:row>11</xdr:row>
      <xdr:rowOff>208767</xdr:rowOff>
    </xdr:from>
    <xdr:to>
      <xdr:col>0</xdr:col>
      <xdr:colOff>3355990</xdr:colOff>
      <xdr:row>13</xdr:row>
      <xdr:rowOff>22668</xdr:rowOff>
    </xdr:to>
    <xdr:sp macro="[0]!AllerT9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 bwMode="auto">
        <a:xfrm>
          <a:off x="2192054" y="3314178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2100719</xdr:colOff>
      <xdr:row>14</xdr:row>
      <xdr:rowOff>1</xdr:rowOff>
    </xdr:from>
    <xdr:to>
      <xdr:col>0</xdr:col>
      <xdr:colOff>3264656</xdr:colOff>
      <xdr:row>17</xdr:row>
      <xdr:rowOff>61811</xdr:rowOff>
    </xdr:to>
    <xdr:sp macro="[0]!AllerT10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 bwMode="auto">
        <a:xfrm>
          <a:off x="2100719" y="4449350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2074623</xdr:colOff>
      <xdr:row>17</xdr:row>
      <xdr:rowOff>208767</xdr:rowOff>
    </xdr:from>
    <xdr:to>
      <xdr:col>0</xdr:col>
      <xdr:colOff>3240446</xdr:colOff>
      <xdr:row>28</xdr:row>
      <xdr:rowOff>61812</xdr:rowOff>
    </xdr:to>
    <xdr:sp macro="[0]!AllerT11" textlink="">
      <xdr:nvSpPr>
        <xdr:cNvPr id="14" name="Étoile à 5 branches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 bwMode="auto">
        <a:xfrm>
          <a:off x="2074623" y="5558425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0</xdr:col>
      <xdr:colOff>2035479</xdr:colOff>
      <xdr:row>28</xdr:row>
      <xdr:rowOff>300103</xdr:rowOff>
    </xdr:from>
    <xdr:to>
      <xdr:col>0</xdr:col>
      <xdr:colOff>3201302</xdr:colOff>
      <xdr:row>29</xdr:row>
      <xdr:rowOff>48764</xdr:rowOff>
    </xdr:to>
    <xdr:sp macro="[0]!AllerT12" textlink="">
      <xdr:nvSpPr>
        <xdr:cNvPr id="15" name="Étoile à 5 branches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 bwMode="auto">
        <a:xfrm>
          <a:off x="2035479" y="6758836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>
    <xdr:from>
      <xdr:col>0</xdr:col>
      <xdr:colOff>2459277</xdr:colOff>
      <xdr:row>15</xdr:row>
      <xdr:rowOff>215030</xdr:rowOff>
    </xdr:from>
    <xdr:to>
      <xdr:col>0</xdr:col>
      <xdr:colOff>3625099</xdr:colOff>
      <xdr:row>18</xdr:row>
      <xdr:rowOff>276841</xdr:rowOff>
    </xdr:to>
    <xdr:sp macro="[0]!AllerT3" textlink="">
      <xdr:nvSpPr>
        <xdr:cNvPr id="26" name="Étoile à 5 branches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 bwMode="auto">
        <a:xfrm>
          <a:off x="2459277" y="4964482"/>
          <a:ext cx="1165822" cy="962119"/>
        </a:xfrm>
        <a:prstGeom prst="star5">
          <a:avLst>
            <a:gd name="adj" fmla="val 0"/>
            <a:gd name="hf" fmla="val 105146"/>
            <a:gd name="vf" fmla="val 110557"/>
          </a:avLst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 editAs="oneCell">
    <xdr:from>
      <xdr:col>8</xdr:col>
      <xdr:colOff>1358713</xdr:colOff>
      <xdr:row>4</xdr:row>
      <xdr:rowOff>294156</xdr:rowOff>
    </xdr:from>
    <xdr:to>
      <xdr:col>9</xdr:col>
      <xdr:colOff>420221</xdr:colOff>
      <xdr:row>7</xdr:row>
      <xdr:rowOff>100854</xdr:rowOff>
    </xdr:to>
    <xdr:pic macro="[0]!Enregistrer">
      <xdr:nvPicPr>
        <xdr:cNvPr id="16" name="Image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8162" y="1246656"/>
          <a:ext cx="924485" cy="9412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710595</xdr:colOff>
      <xdr:row>1</xdr:row>
      <xdr:rowOff>40443</xdr:rowOff>
    </xdr:from>
    <xdr:to>
      <xdr:col>0</xdr:col>
      <xdr:colOff>3132666</xdr:colOff>
      <xdr:row>5</xdr:row>
      <xdr:rowOff>193523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710595" y="410860"/>
          <a:ext cx="2422071" cy="1462767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495527</xdr:colOff>
      <xdr:row>6</xdr:row>
      <xdr:rowOff>266851</xdr:rowOff>
    </xdr:from>
    <xdr:to>
      <xdr:col>0</xdr:col>
      <xdr:colOff>1659464</xdr:colOff>
      <xdr:row>10</xdr:row>
      <xdr:rowOff>150981</xdr:rowOff>
    </xdr:to>
    <xdr:sp macro="[0]!AllerT1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 bwMode="auto">
        <a:xfrm>
          <a:off x="495527" y="2317372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449792</xdr:colOff>
      <xdr:row>10</xdr:row>
      <xdr:rowOff>357188</xdr:rowOff>
    </xdr:from>
    <xdr:to>
      <xdr:col>0</xdr:col>
      <xdr:colOff>1615614</xdr:colOff>
      <xdr:row>12</xdr:row>
      <xdr:rowOff>168369</xdr:rowOff>
    </xdr:to>
    <xdr:sp macro="[0]!AllerT3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449792" y="3479271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436563</xdr:colOff>
      <xdr:row>13</xdr:row>
      <xdr:rowOff>79375</xdr:rowOff>
    </xdr:from>
    <xdr:to>
      <xdr:col>0</xdr:col>
      <xdr:colOff>1600499</xdr:colOff>
      <xdr:row>16</xdr:row>
      <xdr:rowOff>128682</xdr:rowOff>
    </xdr:to>
    <xdr:sp macro="[0]!AllerT4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 bwMode="auto">
        <a:xfrm>
          <a:off x="436563" y="4564063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410105</xdr:colOff>
      <xdr:row>16</xdr:row>
      <xdr:rowOff>264583</xdr:rowOff>
    </xdr:from>
    <xdr:to>
      <xdr:col>0</xdr:col>
      <xdr:colOff>1574041</xdr:colOff>
      <xdr:row>26</xdr:row>
      <xdr:rowOff>75764</xdr:rowOff>
    </xdr:to>
    <xdr:sp macro="[0]!AllerT5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 bwMode="auto">
        <a:xfrm>
          <a:off x="410105" y="5662083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449792</xdr:colOff>
      <xdr:row>27</xdr:row>
      <xdr:rowOff>198438</xdr:rowOff>
    </xdr:from>
    <xdr:to>
      <xdr:col>0</xdr:col>
      <xdr:colOff>1613728</xdr:colOff>
      <xdr:row>27</xdr:row>
      <xdr:rowOff>1158671</xdr:rowOff>
    </xdr:to>
    <xdr:sp macro="[0]!AllerT6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 bwMode="auto">
        <a:xfrm>
          <a:off x="449792" y="6865938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1190625</xdr:colOff>
      <xdr:row>28</xdr:row>
      <xdr:rowOff>132291</xdr:rowOff>
    </xdr:from>
    <xdr:to>
      <xdr:col>0</xdr:col>
      <xdr:colOff>2354561</xdr:colOff>
      <xdr:row>32</xdr:row>
      <xdr:rowOff>168369</xdr:rowOff>
    </xdr:to>
    <xdr:sp macro="[0]!AllerT7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 bwMode="auto">
        <a:xfrm>
          <a:off x="1190625" y="8030104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1865313</xdr:colOff>
      <xdr:row>6</xdr:row>
      <xdr:rowOff>251355</xdr:rowOff>
    </xdr:from>
    <xdr:to>
      <xdr:col>0</xdr:col>
      <xdr:colOff>3031135</xdr:colOff>
      <xdr:row>10</xdr:row>
      <xdr:rowOff>141913</xdr:rowOff>
    </xdr:to>
    <xdr:sp macro="[0]!AllerT8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 bwMode="auto">
        <a:xfrm>
          <a:off x="1865313" y="2301876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1812396</xdr:colOff>
      <xdr:row>10</xdr:row>
      <xdr:rowOff>357188</xdr:rowOff>
    </xdr:from>
    <xdr:to>
      <xdr:col>0</xdr:col>
      <xdr:colOff>2976332</xdr:colOff>
      <xdr:row>12</xdr:row>
      <xdr:rowOff>168370</xdr:rowOff>
    </xdr:to>
    <xdr:sp macro="[0]!AllerT9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 bwMode="auto">
        <a:xfrm>
          <a:off x="1812396" y="3479271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1733021</xdr:colOff>
      <xdr:row>13</xdr:row>
      <xdr:rowOff>92603</xdr:rowOff>
    </xdr:from>
    <xdr:to>
      <xdr:col>0</xdr:col>
      <xdr:colOff>2896958</xdr:colOff>
      <xdr:row>16</xdr:row>
      <xdr:rowOff>141910</xdr:rowOff>
    </xdr:to>
    <xdr:sp macro="[0]!AllerT10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 bwMode="auto">
        <a:xfrm>
          <a:off x="1733021" y="4577291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1706562</xdr:colOff>
      <xdr:row>16</xdr:row>
      <xdr:rowOff>264584</xdr:rowOff>
    </xdr:from>
    <xdr:to>
      <xdr:col>0</xdr:col>
      <xdr:colOff>2872385</xdr:colOff>
      <xdr:row>26</xdr:row>
      <xdr:rowOff>75766</xdr:rowOff>
    </xdr:to>
    <xdr:sp macro="[0]!AllerT11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 bwMode="auto">
        <a:xfrm>
          <a:off x="1706562" y="5662084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0</xdr:col>
      <xdr:colOff>1666875</xdr:colOff>
      <xdr:row>27</xdr:row>
      <xdr:rowOff>185209</xdr:rowOff>
    </xdr:from>
    <xdr:to>
      <xdr:col>0</xdr:col>
      <xdr:colOff>2832698</xdr:colOff>
      <xdr:row>27</xdr:row>
      <xdr:rowOff>1147329</xdr:rowOff>
    </xdr:to>
    <xdr:sp macro="[0]!AllerT12" textlink="">
      <xdr:nvSpPr>
        <xdr:cNvPr id="14" name="Étoile à 5 branches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 bwMode="auto">
        <a:xfrm>
          <a:off x="1666875" y="6852709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 editAs="oneCell">
    <xdr:from>
      <xdr:col>8</xdr:col>
      <xdr:colOff>1450075</xdr:colOff>
      <xdr:row>3</xdr:row>
      <xdr:rowOff>284328</xdr:rowOff>
    </xdr:from>
    <xdr:to>
      <xdr:col>9</xdr:col>
      <xdr:colOff>512209</xdr:colOff>
      <xdr:row>6</xdr:row>
      <xdr:rowOff>102525</xdr:rowOff>
    </xdr:to>
    <xdr:pic macro="[0]!Enregistrer">
      <xdr:nvPicPr>
        <xdr:cNvPr id="15" name="Image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0709" y="1208395"/>
          <a:ext cx="924485" cy="9412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672272</xdr:colOff>
      <xdr:row>1</xdr:row>
      <xdr:rowOff>40230</xdr:rowOff>
    </xdr:from>
    <xdr:to>
      <xdr:col>0</xdr:col>
      <xdr:colOff>3094343</xdr:colOff>
      <xdr:row>5</xdr:row>
      <xdr:rowOff>125274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 bwMode="auto">
        <a:xfrm>
          <a:off x="672272" y="412947"/>
          <a:ext cx="2422071" cy="1410262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579783</xdr:colOff>
      <xdr:row>9</xdr:row>
      <xdr:rowOff>400327</xdr:rowOff>
    </xdr:from>
    <xdr:to>
      <xdr:col>0</xdr:col>
      <xdr:colOff>1745605</xdr:colOff>
      <xdr:row>11</xdr:row>
      <xdr:rowOff>175272</xdr:rowOff>
    </xdr:to>
    <xdr:sp macro="[0]!AllerT2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 bwMode="auto">
        <a:xfrm>
          <a:off x="579783" y="3230218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621196</xdr:colOff>
      <xdr:row>5</xdr:row>
      <xdr:rowOff>345108</xdr:rowOff>
    </xdr:from>
    <xdr:to>
      <xdr:col>0</xdr:col>
      <xdr:colOff>1785133</xdr:colOff>
      <xdr:row>9</xdr:row>
      <xdr:rowOff>168844</xdr:rowOff>
    </xdr:to>
    <xdr:sp macro="[0]!AllerT1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 bwMode="auto">
        <a:xfrm>
          <a:off x="621196" y="2043043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552174</xdr:colOff>
      <xdr:row>12</xdr:row>
      <xdr:rowOff>1</xdr:rowOff>
    </xdr:from>
    <xdr:to>
      <xdr:col>0</xdr:col>
      <xdr:colOff>1716110</xdr:colOff>
      <xdr:row>15</xdr:row>
      <xdr:rowOff>161468</xdr:rowOff>
    </xdr:to>
    <xdr:sp macro="[0]!AllerT4" textlink="">
      <xdr:nvSpPr>
        <xdr:cNvPr id="6" name="Étoile à 5 branches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 bwMode="auto">
        <a:xfrm>
          <a:off x="552174" y="4445001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4</a:t>
          </a:r>
        </a:p>
      </xdr:txBody>
    </xdr:sp>
    <xdr:clientData/>
  </xdr:twoCellAnchor>
  <xdr:twoCellAnchor>
    <xdr:from>
      <xdr:col>0</xdr:col>
      <xdr:colOff>524565</xdr:colOff>
      <xdr:row>16</xdr:row>
      <xdr:rowOff>69021</xdr:rowOff>
    </xdr:from>
    <xdr:to>
      <xdr:col>0</xdr:col>
      <xdr:colOff>1688501</xdr:colOff>
      <xdr:row>19</xdr:row>
      <xdr:rowOff>120053</xdr:rowOff>
    </xdr:to>
    <xdr:sp macro="[0]!AllerT5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 bwMode="auto">
        <a:xfrm>
          <a:off x="524565" y="5618369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579783</xdr:colOff>
      <xdr:row>21</xdr:row>
      <xdr:rowOff>-1</xdr:rowOff>
    </xdr:from>
    <xdr:to>
      <xdr:col>0</xdr:col>
      <xdr:colOff>1743719</xdr:colOff>
      <xdr:row>27</xdr:row>
      <xdr:rowOff>766972</xdr:rowOff>
    </xdr:to>
    <xdr:sp macro="[0]!AllerT6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 bwMode="auto">
        <a:xfrm>
          <a:off x="579783" y="6846956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1311413</xdr:colOff>
      <xdr:row>27</xdr:row>
      <xdr:rowOff>1131957</xdr:rowOff>
    </xdr:from>
    <xdr:to>
      <xdr:col>0</xdr:col>
      <xdr:colOff>2475349</xdr:colOff>
      <xdr:row>31</xdr:row>
      <xdr:rowOff>216684</xdr:rowOff>
    </xdr:to>
    <xdr:sp macro="[0]!AllerT7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 bwMode="auto">
        <a:xfrm>
          <a:off x="1311413" y="8172174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1932608</xdr:colOff>
      <xdr:row>5</xdr:row>
      <xdr:rowOff>345108</xdr:rowOff>
    </xdr:from>
    <xdr:to>
      <xdr:col>0</xdr:col>
      <xdr:colOff>3098430</xdr:colOff>
      <xdr:row>9</xdr:row>
      <xdr:rowOff>175272</xdr:rowOff>
    </xdr:to>
    <xdr:sp macro="[0]!AllerT8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 bwMode="auto">
        <a:xfrm>
          <a:off x="1932608" y="2043043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1863587</xdr:colOff>
      <xdr:row>9</xdr:row>
      <xdr:rowOff>400326</xdr:rowOff>
    </xdr:from>
    <xdr:to>
      <xdr:col>0</xdr:col>
      <xdr:colOff>3027523</xdr:colOff>
      <xdr:row>11</xdr:row>
      <xdr:rowOff>175272</xdr:rowOff>
    </xdr:to>
    <xdr:sp macro="[0]!AllerT9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 bwMode="auto">
        <a:xfrm>
          <a:off x="1863587" y="3230217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1849783</xdr:colOff>
      <xdr:row>11</xdr:row>
      <xdr:rowOff>414131</xdr:rowOff>
    </xdr:from>
    <xdr:to>
      <xdr:col>0</xdr:col>
      <xdr:colOff>3013720</xdr:colOff>
      <xdr:row>15</xdr:row>
      <xdr:rowOff>147663</xdr:rowOff>
    </xdr:to>
    <xdr:sp macro="[0]!AllerT10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 bwMode="auto">
        <a:xfrm>
          <a:off x="1849783" y="4431196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1794565</xdr:colOff>
      <xdr:row>16</xdr:row>
      <xdr:rowOff>55217</xdr:rowOff>
    </xdr:from>
    <xdr:to>
      <xdr:col>0</xdr:col>
      <xdr:colOff>2960388</xdr:colOff>
      <xdr:row>19</xdr:row>
      <xdr:rowOff>106250</xdr:rowOff>
    </xdr:to>
    <xdr:sp macro="[0]!AllerT11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 bwMode="auto">
        <a:xfrm>
          <a:off x="1794565" y="5604565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0</xdr:col>
      <xdr:colOff>1780760</xdr:colOff>
      <xdr:row>21</xdr:row>
      <xdr:rowOff>-1</xdr:rowOff>
    </xdr:from>
    <xdr:to>
      <xdr:col>0</xdr:col>
      <xdr:colOff>2946583</xdr:colOff>
      <xdr:row>27</xdr:row>
      <xdr:rowOff>768859</xdr:rowOff>
    </xdr:to>
    <xdr:sp macro="[0]!AllerT12" textlink="">
      <xdr:nvSpPr>
        <xdr:cNvPr id="14" name="Étoile à 5 branches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 bwMode="auto">
        <a:xfrm>
          <a:off x="1780760" y="6846956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 editAs="oneCell">
    <xdr:from>
      <xdr:col>8</xdr:col>
      <xdr:colOff>1339454</xdr:colOff>
      <xdr:row>3</xdr:row>
      <xdr:rowOff>253008</xdr:rowOff>
    </xdr:from>
    <xdr:to>
      <xdr:col>9</xdr:col>
      <xdr:colOff>418470</xdr:colOff>
      <xdr:row>6</xdr:row>
      <xdr:rowOff>63208</xdr:rowOff>
    </xdr:to>
    <xdr:pic macro="[0]!Enregistrer">
      <xdr:nvPicPr>
        <xdr:cNvPr id="15" name="Image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2774" y="1190625"/>
          <a:ext cx="924485" cy="9412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</xdr:row>
      <xdr:rowOff>40822</xdr:rowOff>
    </xdr:from>
    <xdr:to>
      <xdr:col>0</xdr:col>
      <xdr:colOff>3088820</xdr:colOff>
      <xdr:row>5</xdr:row>
      <xdr:rowOff>125866</xdr:rowOff>
    </xdr:to>
    <xdr:sp macro="[0]!DebuterTournoi" textlink="">
      <xdr:nvSpPr>
        <xdr:cNvPr id="2" name="Parchemin horizonta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 bwMode="auto">
        <a:xfrm>
          <a:off x="666749" y="408215"/>
          <a:ext cx="2422071" cy="1391330"/>
        </a:xfrm>
        <a:prstGeom prst="horizontalScroll">
          <a:avLst/>
        </a:prstGeom>
        <a:solidFill>
          <a:srgbClr val="92D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800" b="1" i="1">
              <a:solidFill>
                <a:schemeClr val="bg1"/>
              </a:solidFill>
            </a:rPr>
            <a:t>Retour  au</a:t>
          </a:r>
          <a:r>
            <a:rPr lang="fr-FR" sz="1800" b="1" i="1" baseline="0">
              <a:solidFill>
                <a:schemeClr val="bg1"/>
              </a:solidFill>
            </a:rPr>
            <a:t> </a:t>
          </a:r>
          <a:r>
            <a:rPr lang="fr-FR" sz="1800" b="1" i="1">
              <a:solidFill>
                <a:schemeClr val="bg1"/>
              </a:solidFill>
            </a:rPr>
            <a:t>Tournoi</a:t>
          </a:r>
        </a:p>
      </xdr:txBody>
    </xdr:sp>
    <xdr:clientData/>
  </xdr:twoCellAnchor>
  <xdr:twoCellAnchor>
    <xdr:from>
      <xdr:col>0</xdr:col>
      <xdr:colOff>653143</xdr:colOff>
      <xdr:row>6</xdr:row>
      <xdr:rowOff>54429</xdr:rowOff>
    </xdr:from>
    <xdr:to>
      <xdr:col>0</xdr:col>
      <xdr:colOff>1817080</xdr:colOff>
      <xdr:row>9</xdr:row>
      <xdr:rowOff>248121</xdr:rowOff>
    </xdr:to>
    <xdr:sp macro="[0]!AllerT1" textlink="">
      <xdr:nvSpPr>
        <xdr:cNvPr id="3" name="Étoile à 5 branch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 bwMode="auto">
        <a:xfrm>
          <a:off x="653143" y="2095500"/>
          <a:ext cx="1163937" cy="955692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</a:t>
          </a:r>
        </a:p>
      </xdr:txBody>
    </xdr:sp>
    <xdr:clientData/>
  </xdr:twoCellAnchor>
  <xdr:twoCellAnchor>
    <xdr:from>
      <xdr:col>0</xdr:col>
      <xdr:colOff>612321</xdr:colOff>
      <xdr:row>11</xdr:row>
      <xdr:rowOff>381001</xdr:rowOff>
    </xdr:from>
    <xdr:to>
      <xdr:col>0</xdr:col>
      <xdr:colOff>1778143</xdr:colOff>
      <xdr:row>15</xdr:row>
      <xdr:rowOff>104870</xdr:rowOff>
    </xdr:to>
    <xdr:sp macro="[0]!AllerT3" textlink="">
      <xdr:nvSpPr>
        <xdr:cNvPr id="4" name="Étoile à 5 branches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 bwMode="auto">
        <a:xfrm>
          <a:off x="612321" y="4367894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3</a:t>
          </a:r>
        </a:p>
      </xdr:txBody>
    </xdr:sp>
    <xdr:clientData/>
  </xdr:twoCellAnchor>
  <xdr:twoCellAnchor>
    <xdr:from>
      <xdr:col>0</xdr:col>
      <xdr:colOff>612321</xdr:colOff>
      <xdr:row>9</xdr:row>
      <xdr:rowOff>381000</xdr:rowOff>
    </xdr:from>
    <xdr:to>
      <xdr:col>0</xdr:col>
      <xdr:colOff>1778143</xdr:colOff>
      <xdr:row>11</xdr:row>
      <xdr:rowOff>159297</xdr:rowOff>
    </xdr:to>
    <xdr:sp macro="[0]!AllerT2" textlink="">
      <xdr:nvSpPr>
        <xdr:cNvPr id="5" name="Étoile à 5 branches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 bwMode="auto">
        <a:xfrm>
          <a:off x="612321" y="3184071"/>
          <a:ext cx="1165822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2</a:t>
          </a:r>
        </a:p>
      </xdr:txBody>
    </xdr:sp>
    <xdr:clientData/>
  </xdr:twoCellAnchor>
  <xdr:twoCellAnchor>
    <xdr:from>
      <xdr:col>0</xdr:col>
      <xdr:colOff>571500</xdr:colOff>
      <xdr:row>16</xdr:row>
      <xdr:rowOff>163286</xdr:rowOff>
    </xdr:from>
    <xdr:to>
      <xdr:col>0</xdr:col>
      <xdr:colOff>1735436</xdr:colOff>
      <xdr:row>20</xdr:row>
      <xdr:rowOff>36834</xdr:rowOff>
    </xdr:to>
    <xdr:sp macro="[0]!AllerT5" textlink="">
      <xdr:nvSpPr>
        <xdr:cNvPr id="7" name="Étoile à 5 branches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 bwMode="auto">
        <a:xfrm>
          <a:off x="571500" y="5687786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/>
            <a:t>T5</a:t>
          </a:r>
        </a:p>
      </xdr:txBody>
    </xdr:sp>
    <xdr:clientData/>
  </xdr:twoCellAnchor>
  <xdr:twoCellAnchor>
    <xdr:from>
      <xdr:col>0</xdr:col>
      <xdr:colOff>585107</xdr:colOff>
      <xdr:row>26</xdr:row>
      <xdr:rowOff>108857</xdr:rowOff>
    </xdr:from>
    <xdr:to>
      <xdr:col>0</xdr:col>
      <xdr:colOff>1749043</xdr:colOff>
      <xdr:row>27</xdr:row>
      <xdr:rowOff>864983</xdr:rowOff>
    </xdr:to>
    <xdr:sp macro="[0]!AllerT6" textlink="">
      <xdr:nvSpPr>
        <xdr:cNvPr id="8" name="Étoile à 5 branches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 bwMode="auto">
        <a:xfrm>
          <a:off x="585107" y="6926036"/>
          <a:ext cx="1163936" cy="960233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6</a:t>
          </a:r>
        </a:p>
      </xdr:txBody>
    </xdr:sp>
    <xdr:clientData/>
  </xdr:twoCellAnchor>
  <xdr:twoCellAnchor>
    <xdr:from>
      <xdr:col>0</xdr:col>
      <xdr:colOff>1374321</xdr:colOff>
      <xdr:row>28</xdr:row>
      <xdr:rowOff>40821</xdr:rowOff>
    </xdr:from>
    <xdr:to>
      <xdr:col>0</xdr:col>
      <xdr:colOff>2538257</xdr:colOff>
      <xdr:row>32</xdr:row>
      <xdr:rowOff>77655</xdr:rowOff>
    </xdr:to>
    <xdr:sp macro="[0]!AllerT7" textlink="">
      <xdr:nvSpPr>
        <xdr:cNvPr id="9" name="Étoile à 5 branches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 bwMode="auto">
        <a:xfrm>
          <a:off x="1374321" y="8286750"/>
          <a:ext cx="1163936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7</a:t>
          </a:r>
        </a:p>
      </xdr:txBody>
    </xdr:sp>
    <xdr:clientData/>
  </xdr:twoCellAnchor>
  <xdr:twoCellAnchor>
    <xdr:from>
      <xdr:col>0</xdr:col>
      <xdr:colOff>1905000</xdr:colOff>
      <xdr:row>6</xdr:row>
      <xdr:rowOff>54429</xdr:rowOff>
    </xdr:from>
    <xdr:to>
      <xdr:col>0</xdr:col>
      <xdr:colOff>3070822</xdr:colOff>
      <xdr:row>9</xdr:row>
      <xdr:rowOff>254549</xdr:rowOff>
    </xdr:to>
    <xdr:sp macro="[0]!AllerT8" textlink="">
      <xdr:nvSpPr>
        <xdr:cNvPr id="10" name="Étoile à 5 branches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 bwMode="auto">
        <a:xfrm>
          <a:off x="1905000" y="2095500"/>
          <a:ext cx="1165822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8</a:t>
          </a:r>
        </a:p>
      </xdr:txBody>
    </xdr:sp>
    <xdr:clientData/>
  </xdr:twoCellAnchor>
  <xdr:twoCellAnchor>
    <xdr:from>
      <xdr:col>0</xdr:col>
      <xdr:colOff>1877786</xdr:colOff>
      <xdr:row>9</xdr:row>
      <xdr:rowOff>381000</xdr:rowOff>
    </xdr:from>
    <xdr:to>
      <xdr:col>0</xdr:col>
      <xdr:colOff>3041722</xdr:colOff>
      <xdr:row>11</xdr:row>
      <xdr:rowOff>159298</xdr:rowOff>
    </xdr:to>
    <xdr:sp macro="[0]!AllerT9" textlink="">
      <xdr:nvSpPr>
        <xdr:cNvPr id="11" name="Étoile à 5 branches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 bwMode="auto">
        <a:xfrm>
          <a:off x="1877786" y="3184071"/>
          <a:ext cx="1163936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9</a:t>
          </a:r>
        </a:p>
      </xdr:txBody>
    </xdr:sp>
    <xdr:clientData/>
  </xdr:twoCellAnchor>
  <xdr:twoCellAnchor>
    <xdr:from>
      <xdr:col>0</xdr:col>
      <xdr:colOff>1891393</xdr:colOff>
      <xdr:row>11</xdr:row>
      <xdr:rowOff>367393</xdr:rowOff>
    </xdr:from>
    <xdr:to>
      <xdr:col>0</xdr:col>
      <xdr:colOff>3055330</xdr:colOff>
      <xdr:row>15</xdr:row>
      <xdr:rowOff>91262</xdr:rowOff>
    </xdr:to>
    <xdr:sp macro="[0]!AllerT10" textlink="">
      <xdr:nvSpPr>
        <xdr:cNvPr id="12" name="Étoile à 5 branches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 bwMode="auto">
        <a:xfrm>
          <a:off x="1891393" y="4354286"/>
          <a:ext cx="1163937" cy="962119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10</a:t>
          </a:r>
        </a:p>
      </xdr:txBody>
    </xdr:sp>
    <xdr:clientData/>
  </xdr:twoCellAnchor>
  <xdr:twoCellAnchor>
    <xdr:from>
      <xdr:col>0</xdr:col>
      <xdr:colOff>1850572</xdr:colOff>
      <xdr:row>16</xdr:row>
      <xdr:rowOff>136071</xdr:rowOff>
    </xdr:from>
    <xdr:to>
      <xdr:col>0</xdr:col>
      <xdr:colOff>3016395</xdr:colOff>
      <xdr:row>20</xdr:row>
      <xdr:rowOff>9620</xdr:rowOff>
    </xdr:to>
    <xdr:sp macro="[0]!AllerT11" textlink="">
      <xdr:nvSpPr>
        <xdr:cNvPr id="13" name="Étoile à 5 branches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 bwMode="auto">
        <a:xfrm>
          <a:off x="1850572" y="5660571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11</a:t>
          </a:r>
        </a:p>
      </xdr:txBody>
    </xdr:sp>
    <xdr:clientData/>
  </xdr:twoCellAnchor>
  <xdr:twoCellAnchor>
    <xdr:from>
      <xdr:col>0</xdr:col>
      <xdr:colOff>1809750</xdr:colOff>
      <xdr:row>26</xdr:row>
      <xdr:rowOff>95250</xdr:rowOff>
    </xdr:from>
    <xdr:to>
      <xdr:col>0</xdr:col>
      <xdr:colOff>2975573</xdr:colOff>
      <xdr:row>27</xdr:row>
      <xdr:rowOff>853263</xdr:rowOff>
    </xdr:to>
    <xdr:sp macro="[0]!AllerT12" textlink="">
      <xdr:nvSpPr>
        <xdr:cNvPr id="14" name="Étoile à 5 branches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 bwMode="auto">
        <a:xfrm>
          <a:off x="1809750" y="6912429"/>
          <a:ext cx="1165823" cy="962120"/>
        </a:xfrm>
        <a:prstGeom prst="star5">
          <a:avLst/>
        </a:prstGeom>
        <a:solidFill>
          <a:schemeClr val="bg1">
            <a:lumMod val="65000"/>
          </a:schemeClr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200" b="1"/>
            <a:t>T 12</a:t>
          </a:r>
        </a:p>
      </xdr:txBody>
    </xdr:sp>
    <xdr:clientData/>
  </xdr:twoCellAnchor>
  <xdr:twoCellAnchor editAs="oneCell">
    <xdr:from>
      <xdr:col>8</xdr:col>
      <xdr:colOff>1406769</xdr:colOff>
      <xdr:row>3</xdr:row>
      <xdr:rowOff>337039</xdr:rowOff>
    </xdr:from>
    <xdr:to>
      <xdr:col>9</xdr:col>
      <xdr:colOff>470216</xdr:colOff>
      <xdr:row>6</xdr:row>
      <xdr:rowOff>164640</xdr:rowOff>
    </xdr:to>
    <xdr:pic macro="[0]!Enregistrer">
      <xdr:nvPicPr>
        <xdr:cNvPr id="15" name="Image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7731" y="1260231"/>
          <a:ext cx="924485" cy="94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F0"/>
  </sheetPr>
  <dimension ref="C1:M23"/>
  <sheetViews>
    <sheetView tabSelected="1" topLeftCell="B1" zoomScaleNormal="100" zoomScalePageLayoutView="174" workbookViewId="0"/>
  </sheetViews>
  <sheetFormatPr baseColWidth="10" defaultColWidth="10.85546875" defaultRowHeight="15"/>
  <cols>
    <col min="1" max="1" width="0" style="163" hidden="1" customWidth="1"/>
    <col min="2" max="2" width="6.140625" style="163" customWidth="1"/>
    <col min="3" max="4" width="10.85546875" style="163"/>
    <col min="5" max="5" width="14.42578125" style="163" customWidth="1"/>
    <col min="6" max="16384" width="10.85546875" style="163"/>
  </cols>
  <sheetData>
    <row r="1" spans="3:12" ht="18" customHeight="1">
      <c r="C1" s="159"/>
    </row>
    <row r="2" spans="3:12" ht="32.25" customHeight="1">
      <c r="C2" s="507" t="s">
        <v>63</v>
      </c>
      <c r="D2" s="507"/>
      <c r="E2" s="507"/>
      <c r="F2" s="507"/>
      <c r="G2" s="507"/>
      <c r="H2" s="507"/>
      <c r="I2" s="507"/>
      <c r="J2" s="507"/>
      <c r="K2" s="507"/>
      <c r="L2" s="507"/>
    </row>
    <row r="3" spans="3:12" ht="6" customHeight="1">
      <c r="D3" s="165"/>
      <c r="E3" s="165"/>
      <c r="F3" s="165"/>
      <c r="G3" s="165"/>
      <c r="H3" s="165"/>
      <c r="I3" s="165"/>
      <c r="J3" s="165"/>
      <c r="K3" s="165"/>
    </row>
    <row r="4" spans="3:12">
      <c r="C4" s="508" t="s">
        <v>70</v>
      </c>
      <c r="D4" s="508"/>
      <c r="E4" s="508"/>
      <c r="F4" s="508"/>
      <c r="G4" s="508"/>
      <c r="H4" s="508"/>
      <c r="I4" s="508"/>
      <c r="J4" s="508"/>
      <c r="K4" s="508"/>
      <c r="L4" s="508"/>
    </row>
    <row r="5" spans="3:12" s="166" customFormat="1" ht="24" customHeight="1">
      <c r="C5" s="509"/>
      <c r="D5" s="509"/>
      <c r="E5" s="509"/>
      <c r="F5" s="509"/>
      <c r="G5" s="509"/>
      <c r="H5" s="509"/>
      <c r="I5" s="509"/>
      <c r="J5" s="509"/>
      <c r="K5" s="509"/>
      <c r="L5" s="509"/>
    </row>
    <row r="15" spans="3:12" ht="53.25" customHeight="1"/>
    <row r="16" spans="3:12" s="166" customFormat="1" ht="16.5" customHeight="1">
      <c r="C16" s="378"/>
      <c r="D16" s="379" t="s">
        <v>115</v>
      </c>
      <c r="E16" s="378"/>
      <c r="F16" s="378"/>
      <c r="G16" s="378"/>
      <c r="H16" s="378"/>
      <c r="I16" s="378"/>
      <c r="J16" s="378"/>
      <c r="K16" s="378"/>
      <c r="L16" s="378"/>
    </row>
    <row r="17" spans="3:13" s="166" customFormat="1" ht="24.75" customHeight="1">
      <c r="C17" s="509" t="s">
        <v>60</v>
      </c>
      <c r="D17" s="509"/>
      <c r="E17" s="509"/>
      <c r="F17" s="509"/>
      <c r="G17" s="509"/>
      <c r="H17" s="509"/>
      <c r="I17" s="509"/>
      <c r="J17" s="509"/>
      <c r="K17" s="509"/>
      <c r="L17" s="509"/>
      <c r="M17" s="167"/>
    </row>
    <row r="18" spans="3:13" s="166" customFormat="1" ht="24.75" customHeight="1">
      <c r="C18" s="510" t="s">
        <v>64</v>
      </c>
      <c r="D18" s="510"/>
      <c r="E18" s="510"/>
      <c r="F18" s="510"/>
      <c r="G18" s="510"/>
      <c r="H18" s="510"/>
      <c r="I18" s="510"/>
      <c r="J18" s="510"/>
      <c r="K18" s="510"/>
      <c r="L18" s="510"/>
      <c r="M18" s="167"/>
    </row>
    <row r="19" spans="3:13" s="166" customFormat="1" ht="22.35" customHeight="1">
      <c r="C19" s="504" t="s">
        <v>110</v>
      </c>
      <c r="D19" s="504"/>
      <c r="E19" s="504"/>
      <c r="F19" s="504"/>
      <c r="G19" s="504"/>
      <c r="H19" s="504"/>
      <c r="I19" s="504"/>
      <c r="J19" s="504"/>
      <c r="K19" s="168"/>
      <c r="L19" s="168"/>
      <c r="M19" s="168"/>
    </row>
    <row r="20" spans="3:13" ht="21.75" customHeight="1">
      <c r="C20" s="504" t="s">
        <v>111</v>
      </c>
      <c r="D20" s="504"/>
      <c r="E20" s="504"/>
      <c r="F20" s="504"/>
      <c r="G20" s="504"/>
      <c r="H20" s="504"/>
      <c r="I20" s="504"/>
      <c r="J20" s="504"/>
      <c r="K20" s="505" t="s">
        <v>61</v>
      </c>
      <c r="L20" s="505"/>
      <c r="M20" s="168"/>
    </row>
    <row r="21" spans="3:13" ht="21">
      <c r="C21" s="506"/>
      <c r="D21" s="506"/>
      <c r="E21" s="506"/>
      <c r="F21" s="506"/>
      <c r="G21" s="506"/>
      <c r="H21" s="506"/>
      <c r="I21" s="506"/>
      <c r="J21" s="506"/>
      <c r="K21" s="168"/>
      <c r="L21" s="168"/>
      <c r="M21" s="168"/>
    </row>
    <row r="22" spans="3:13">
      <c r="E22" s="169"/>
      <c r="J22" s="170"/>
      <c r="K22" s="168"/>
      <c r="L22" s="168"/>
      <c r="M22" s="168"/>
    </row>
    <row r="23" spans="3:13">
      <c r="K23" s="168"/>
      <c r="L23" s="168"/>
      <c r="M23" s="168"/>
    </row>
  </sheetData>
  <sheetProtection selectLockedCells="1"/>
  <mergeCells count="9">
    <mergeCell ref="C19:J19"/>
    <mergeCell ref="C20:J20"/>
    <mergeCell ref="K20:L20"/>
    <mergeCell ref="C21:J21"/>
    <mergeCell ref="C2:L2"/>
    <mergeCell ref="C4:L4"/>
    <mergeCell ref="C5:L5"/>
    <mergeCell ref="C17:L17"/>
    <mergeCell ref="C18:L18"/>
  </mergeCells>
  <pageMargins left="0.7" right="0.7" top="0.75" bottom="0.75" header="0.3" footer="0.3"/>
  <pageSetup orientation="portrait" horizontalDpi="200" verticalDpi="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BE83"/>
  <sheetViews>
    <sheetView showGridLines="0" showRowColHeaders="0" zoomScale="94" zoomScaleNormal="94" zoomScalePageLayoutView="89" workbookViewId="0">
      <selection activeCell="D14" sqref="D14"/>
    </sheetView>
  </sheetViews>
  <sheetFormatPr baseColWidth="10" defaultRowHeight="15"/>
  <cols>
    <col min="1" max="1" width="57.7109375" style="163" customWidth="1"/>
    <col min="2" max="3" width="27.7109375" customWidth="1"/>
    <col min="4" max="8" width="8.42578125" customWidth="1"/>
    <col min="9" max="10" width="27.85546875" customWidth="1"/>
    <col min="11" max="14" width="8.28515625" customWidth="1"/>
    <col min="15" max="15" width="13.7109375" customWidth="1"/>
    <col min="17" max="17" width="11.42578125" hidden="1" customWidth="1"/>
  </cols>
  <sheetData>
    <row r="1" spans="1:57" s="163" customFormat="1" ht="29.25" thickBot="1">
      <c r="B1" s="546" t="s">
        <v>114</v>
      </c>
      <c r="C1" s="547"/>
      <c r="D1" s="225">
        <v>4</v>
      </c>
    </row>
    <row r="2" spans="1:57" s="163" customFormat="1"/>
    <row r="3" spans="1:57" s="163" customFormat="1" ht="29.25" thickBot="1">
      <c r="B3" s="232"/>
      <c r="C3" s="574" t="s">
        <v>130</v>
      </c>
      <c r="D3" s="574"/>
      <c r="E3" s="574"/>
    </row>
    <row r="4" spans="1:57" ht="29.25" thickBot="1">
      <c r="A4" s="248">
        <v>41</v>
      </c>
      <c r="B4" s="163"/>
      <c r="C4" s="17" t="s">
        <v>2</v>
      </c>
      <c r="D4" s="557" t="str">
        <f>IF(Tournoi!N5="zzz","",Tournoi!N5)</f>
        <v/>
      </c>
      <c r="E4" s="558"/>
      <c r="F4" s="558"/>
      <c r="G4" s="558"/>
      <c r="H4" s="558"/>
      <c r="I4" s="163"/>
      <c r="J4" s="163"/>
      <c r="K4" s="230" t="s">
        <v>17</v>
      </c>
      <c r="L4" s="224">
        <v>3</v>
      </c>
      <c r="M4" s="220" t="s">
        <v>14</v>
      </c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45"/>
    </row>
    <row r="5" spans="1:57" ht="30" thickTop="1" thickBot="1">
      <c r="A5" s="248">
        <v>42</v>
      </c>
      <c r="B5" s="163"/>
      <c r="C5" s="16" t="s">
        <v>3</v>
      </c>
      <c r="D5" s="619" t="str">
        <f>IF(Tournoi!N6="zzz","",Tournoi!N6)</f>
        <v/>
      </c>
      <c r="E5" s="620"/>
      <c r="F5" s="620"/>
      <c r="G5" s="620"/>
      <c r="H5" s="620"/>
      <c r="I5" s="163"/>
      <c r="J5" s="163"/>
      <c r="K5" s="231" t="s">
        <v>18</v>
      </c>
      <c r="L5" s="221">
        <v>1</v>
      </c>
      <c r="M5" s="220" t="s">
        <v>67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45"/>
    </row>
    <row r="6" spans="1:57" ht="29.25" thickBot="1">
      <c r="A6" s="248">
        <v>43</v>
      </c>
      <c r="B6" s="163"/>
      <c r="C6" s="18" t="s">
        <v>4</v>
      </c>
      <c r="D6" s="621" t="str">
        <f>IF(Tournoi!N7="zzz","",Tournoi!N7)</f>
        <v/>
      </c>
      <c r="E6" s="622"/>
      <c r="F6" s="622"/>
      <c r="G6" s="622"/>
      <c r="H6" s="62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45"/>
    </row>
    <row r="7" spans="1:57" ht="29.25" thickBot="1">
      <c r="A7" s="248">
        <v>44</v>
      </c>
      <c r="B7" s="163"/>
      <c r="C7" s="16" t="s">
        <v>5</v>
      </c>
      <c r="D7" s="557" t="str">
        <f>IF(Tournoi!N8="zzz","",Tournoi!N8)</f>
        <v/>
      </c>
      <c r="E7" s="558"/>
      <c r="F7" s="558"/>
      <c r="G7" s="558"/>
      <c r="H7" s="558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45"/>
    </row>
    <row r="8" spans="1:57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45"/>
    </row>
    <row r="9" spans="1:57" ht="15.75" thickBot="1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45"/>
    </row>
    <row r="10" spans="1:57" ht="36.75" thickBot="1">
      <c r="B10" s="181"/>
      <c r="C10" s="181"/>
      <c r="D10" s="181"/>
      <c r="E10" s="227" t="s">
        <v>19</v>
      </c>
      <c r="F10" s="227"/>
      <c r="G10" s="227"/>
      <c r="H10" s="228">
        <f>Tournoi!K23</f>
        <v>0</v>
      </c>
      <c r="I10" s="227" t="s">
        <v>130</v>
      </c>
      <c r="J10" s="169"/>
      <c r="K10" s="226"/>
      <c r="L10" s="181"/>
      <c r="M10" s="181"/>
      <c r="N10" s="181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45"/>
    </row>
    <row r="11" spans="1:57" ht="57" customHeight="1" thickBot="1">
      <c r="B11" s="181"/>
      <c r="C11" s="181"/>
      <c r="D11" s="181"/>
      <c r="E11" s="182"/>
      <c r="F11" s="182"/>
      <c r="G11" s="182"/>
      <c r="H11" s="183"/>
      <c r="I11" s="181"/>
      <c r="J11" s="181"/>
      <c r="K11" s="181"/>
      <c r="L11" s="181"/>
      <c r="M11" s="181"/>
      <c r="N11" s="181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45"/>
    </row>
    <row r="12" spans="1:57" ht="33.75" customHeight="1" thickBot="1">
      <c r="B12" s="548" t="str">
        <f>IF($H$10=4,"Poule de 4","")</f>
        <v/>
      </c>
      <c r="C12" s="572"/>
      <c r="D12" s="572"/>
      <c r="E12" s="572"/>
      <c r="F12" s="572"/>
      <c r="G12" s="573"/>
      <c r="H12" s="163"/>
      <c r="I12" s="548" t="str">
        <f>IF($H$10=3,"Poule de 3","")</f>
        <v/>
      </c>
      <c r="J12" s="549"/>
      <c r="K12" s="549"/>
      <c r="L12" s="549"/>
      <c r="M12" s="549"/>
      <c r="N12" s="550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</row>
    <row r="13" spans="1:57" ht="15.75" thickBot="1">
      <c r="B13" s="551" t="str">
        <f>IF($H$10=4,"Rencontres","")</f>
        <v/>
      </c>
      <c r="C13" s="552"/>
      <c r="D13" s="551" t="str">
        <f>IF($H$10=4,"Scores","")</f>
        <v/>
      </c>
      <c r="E13" s="552"/>
      <c r="F13" s="551" t="str">
        <f>IF($H$10=4,"Contrats","")</f>
        <v/>
      </c>
      <c r="G13" s="552"/>
      <c r="H13" s="163"/>
      <c r="I13" s="575" t="str">
        <f>IF($H$10=3,"Rencontres","")</f>
        <v/>
      </c>
      <c r="J13" s="576"/>
      <c r="K13" s="553" t="str">
        <f>IF($H$10=3,"Scores","")</f>
        <v/>
      </c>
      <c r="L13" s="554"/>
      <c r="M13" s="553" t="str">
        <f>IF($H$10=3,"Contrats","")</f>
        <v/>
      </c>
      <c r="N13" s="554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</row>
    <row r="14" spans="1:57" ht="24" customHeight="1">
      <c r="B14" s="242" t="str">
        <f>IF(H10=4,D4,"")</f>
        <v/>
      </c>
      <c r="C14" s="243" t="str">
        <f>IF(H10=4,D5,"")</f>
        <v/>
      </c>
      <c r="D14" s="132"/>
      <c r="E14" s="131"/>
      <c r="F14" s="138"/>
      <c r="G14" s="137"/>
      <c r="H14" s="163"/>
      <c r="I14" s="242" t="str">
        <f>IF($H$10=4,"",D4)</f>
        <v/>
      </c>
      <c r="J14" s="243" t="str">
        <f>IF($H$10=4,"",D5)</f>
        <v/>
      </c>
      <c r="K14" s="132"/>
      <c r="L14" s="131"/>
      <c r="M14" s="138"/>
      <c r="N14" s="137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</row>
    <row r="15" spans="1:57" ht="24" customHeight="1">
      <c r="B15" s="244" t="str">
        <f>IF(H10=4,D6,"")</f>
        <v/>
      </c>
      <c r="C15" s="245" t="str">
        <f>IF(H10=4,D7,"")</f>
        <v/>
      </c>
      <c r="D15" s="134"/>
      <c r="E15" s="133"/>
      <c r="F15" s="140"/>
      <c r="G15" s="139"/>
      <c r="H15" s="163"/>
      <c r="I15" s="244" t="str">
        <f>IF($H$10=4,"",D4)</f>
        <v/>
      </c>
      <c r="J15" s="245" t="str">
        <f>IF($H$10=4,"",D6)</f>
        <v/>
      </c>
      <c r="K15" s="134"/>
      <c r="L15" s="133"/>
      <c r="M15" s="140"/>
      <c r="N15" s="139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</row>
    <row r="16" spans="1:57" ht="24" customHeight="1">
      <c r="B16" s="244" t="str">
        <f>IF(H10=4,D4,"")</f>
        <v/>
      </c>
      <c r="C16" s="245" t="str">
        <f>IF(H10=4,D6,"")</f>
        <v/>
      </c>
      <c r="D16" s="134"/>
      <c r="E16" s="133"/>
      <c r="F16" s="140"/>
      <c r="G16" s="139"/>
      <c r="H16" s="163"/>
      <c r="I16" s="244" t="str">
        <f>IF($H$10=4,"",D5)</f>
        <v/>
      </c>
      <c r="J16" s="245" t="str">
        <f>IF($H$10=4,"",D6)</f>
        <v/>
      </c>
      <c r="K16" s="134"/>
      <c r="L16" s="133"/>
      <c r="M16" s="140"/>
      <c r="N16" s="139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</row>
    <row r="17" spans="2:57" ht="24" customHeight="1">
      <c r="B17" s="244" t="str">
        <f>IF(H10=4,D5,"")</f>
        <v/>
      </c>
      <c r="C17" s="245" t="str">
        <f>IF(H10=4,D7,"")</f>
        <v/>
      </c>
      <c r="D17" s="134"/>
      <c r="E17" s="133"/>
      <c r="F17" s="140"/>
      <c r="G17" s="139"/>
      <c r="H17" s="163"/>
      <c r="I17" s="244" t="str">
        <f>IF($H$10=4,"",D4)</f>
        <v/>
      </c>
      <c r="J17" s="245" t="str">
        <f>IF($H$10=4,"",D5)</f>
        <v/>
      </c>
      <c r="K17" s="134"/>
      <c r="L17" s="133"/>
      <c r="M17" s="140"/>
      <c r="N17" s="139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</row>
    <row r="18" spans="2:57" ht="24" customHeight="1">
      <c r="B18" s="244" t="str">
        <f>IF(H10=4,D4,"")</f>
        <v/>
      </c>
      <c r="C18" s="245" t="str">
        <f>IF(H10=4,D7,"")</f>
        <v/>
      </c>
      <c r="D18" s="134"/>
      <c r="E18" s="133"/>
      <c r="F18" s="140"/>
      <c r="G18" s="139"/>
      <c r="H18" s="163"/>
      <c r="I18" s="244" t="str">
        <f>IF($H$10=4,"",D4)</f>
        <v/>
      </c>
      <c r="J18" s="245" t="str">
        <f>IF($H$10=4,"",D6)</f>
        <v/>
      </c>
      <c r="K18" s="134"/>
      <c r="L18" s="133"/>
      <c r="M18" s="140"/>
      <c r="N18" s="139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</row>
    <row r="19" spans="2:57" ht="24" customHeight="1" thickBot="1">
      <c r="B19" s="246" t="str">
        <f>IF(H10=4,D5,"")</f>
        <v/>
      </c>
      <c r="C19" s="247" t="str">
        <f>IF(H10=4,D6,"")</f>
        <v/>
      </c>
      <c r="D19" s="136"/>
      <c r="E19" s="135"/>
      <c r="F19" s="142"/>
      <c r="G19" s="141"/>
      <c r="H19" s="163"/>
      <c r="I19" s="246" t="str">
        <f>IF($H$10=4,"",D5)</f>
        <v/>
      </c>
      <c r="J19" s="247" t="str">
        <f>IF($H$10=4,"",D6)</f>
        <v/>
      </c>
      <c r="K19" s="136"/>
      <c r="L19" s="135"/>
      <c r="M19" s="142"/>
      <c r="N19" s="141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</row>
    <row r="20" spans="2:57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</row>
    <row r="21" spans="2:57" ht="15.75" thickBot="1">
      <c r="B21" s="170"/>
      <c r="C21" s="170"/>
      <c r="D21" s="170"/>
      <c r="E21" s="170"/>
      <c r="F21" s="170"/>
      <c r="G21" s="184"/>
      <c r="H21" s="184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</row>
    <row r="22" spans="2:57" ht="16.5" hidden="1" thickTop="1" thickBot="1">
      <c r="B22" s="185"/>
      <c r="C22" s="186" t="s">
        <v>9</v>
      </c>
      <c r="D22" s="186" t="s">
        <v>10</v>
      </c>
      <c r="E22" s="186" t="s">
        <v>11</v>
      </c>
      <c r="F22" s="187" t="s">
        <v>12</v>
      </c>
      <c r="G22" s="188" t="s">
        <v>21</v>
      </c>
      <c r="H22" s="189" t="s">
        <v>22</v>
      </c>
      <c r="I22" s="170"/>
      <c r="J22" s="190" t="s">
        <v>25</v>
      </c>
      <c r="K22" s="186" t="s">
        <v>9</v>
      </c>
      <c r="L22" s="186" t="s">
        <v>10</v>
      </c>
      <c r="M22" s="186" t="s">
        <v>11</v>
      </c>
      <c r="N22" s="186" t="s">
        <v>12</v>
      </c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</row>
    <row r="23" spans="2:57" hidden="1">
      <c r="B23" s="191" t="s">
        <v>2</v>
      </c>
      <c r="C23" s="192" t="str">
        <f>IF(H10="","",IF(H10=4,IF(D14="","",IF(D14&lt;E14,$L$5,$L$4)),IF(K14="","",IF(K14&lt;L14,$L$5,$L$4))))</f>
        <v/>
      </c>
      <c r="D23" s="193" t="str">
        <f>IF(H10="","",IF(H10=4,IF(D16="","",IF(D16&lt;E16,$L$5,$L$4)),IF(K15="","",IF(K15&lt;L15,$L$5,$L$4))))</f>
        <v/>
      </c>
      <c r="E23" s="193" t="str">
        <f>IF(H10="","",IF(H10=4,IF(D18="","",IF(D18&lt;E18,$L$5,$L$4)),IF(K17="","",IF(K17&lt;L17,$L$5,$L$4))))</f>
        <v/>
      </c>
      <c r="F23" s="194" t="str">
        <f>IF(H10="","",IF(H10=4,"",IF(K18="","",IF(K18&lt;L18,$L$5,$L$4))))</f>
        <v/>
      </c>
      <c r="G23" s="193">
        <f>IF(H10="","",IF(H10=4,SUM(D14,D16,D18),SUM(K14,K15,K17,K18)))</f>
        <v>0</v>
      </c>
      <c r="H23" s="195">
        <f>IF(H10="","",IF(H10=4,SUM(E14,E16,E18),SUM(L14,L15,L17,L18)))</f>
        <v>0</v>
      </c>
      <c r="I23" s="170"/>
      <c r="J23" s="196" t="s">
        <v>2</v>
      </c>
      <c r="K23" s="192" t="str">
        <f>IF(C23="","",IF(H10="","",IF(H10=3,M14,F14)))</f>
        <v/>
      </c>
      <c r="L23" s="193" t="str">
        <f>IF(D23="","",IF(H10="","",IF(H10=3,M15,F16)))</f>
        <v/>
      </c>
      <c r="M23" s="193" t="str">
        <f>IF(E23="","",IF(H10="","",IF(H10=3,M17,F18)))</f>
        <v/>
      </c>
      <c r="N23" s="194" t="str">
        <f>IF(F23="","",IF(H10="","",IF(H10=3,M18,"")))</f>
        <v/>
      </c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</row>
    <row r="24" spans="2:57" hidden="1">
      <c r="B24" s="197" t="s">
        <v>3</v>
      </c>
      <c r="C24" s="198" t="str">
        <f>IF(H10="","",IF(H10=4,IF(E14="","",IF(E14&lt;D14,$L$5,$L$4)),IF(L14="","",IF(L14&lt;K14,$L$5,$L$4))))</f>
        <v/>
      </c>
      <c r="D24" s="199" t="str">
        <f>IF(H10="","",IF(H10=4,IF(D17="","",IF(D17&lt;E17,$L$5,$L$4)),IF(K16="","",IF(K16&lt;L16,$L$5,$L$4))))</f>
        <v/>
      </c>
      <c r="E24" s="199" t="str">
        <f>IF(H10="","",IF(H10=4,IF(D19="","",IF(D19&lt;E19,$L$5,$L$4)),IF(L17="","",IF(L17&lt;K17,$L$5,$L$4))))</f>
        <v/>
      </c>
      <c r="F24" s="200" t="str">
        <f>IF(H10="","",IF(H10=4,"",IF(K19="","",IF(K19&lt;L19,$L$5,$L$4))))</f>
        <v/>
      </c>
      <c r="G24" s="199">
        <f>IF(H10="","",IF(H10=4,SUM(E14,D17,D19),SUM(L14,K16,L17,K19)))</f>
        <v>0</v>
      </c>
      <c r="H24" s="201">
        <f>IF(H10="","",IF(H10=4,SUM(D14,D16,D18),SUM(K14,L16,K17,L19)))</f>
        <v>0</v>
      </c>
      <c r="I24" s="170"/>
      <c r="J24" s="202" t="s">
        <v>3</v>
      </c>
      <c r="K24" s="198" t="str">
        <f>IF(C24="","",IF(H10="","",IF(H10=3,N14,G14)))</f>
        <v/>
      </c>
      <c r="L24" s="199" t="str">
        <f>IF(D24="","",IF(H10="","",IF(H10=3,M16,F17)))</f>
        <v/>
      </c>
      <c r="M24" s="199" t="str">
        <f>IF(E24="","",IF(H10="","",IF(H10=3,N17,F19)))</f>
        <v/>
      </c>
      <c r="N24" s="200" t="str">
        <f>IF(F24="","",IF(H10="","",IF(H10=3,M19,"")))</f>
        <v/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</row>
    <row r="25" spans="2:57" hidden="1">
      <c r="B25" s="203" t="s">
        <v>4</v>
      </c>
      <c r="C25" s="204" t="str">
        <f>IF(H10="","",IF(H10=4,IF(D15="","",IF(D15&lt;E15,$L$5,$L$4)),IF(L15="","",IF(L15&lt;K15,$L$5,$L$4))))</f>
        <v/>
      </c>
      <c r="D25" s="205" t="str">
        <f>IF(H10="","",IF(H10=4,IF(E16="","",IF(E16&lt;D16,$L$5,$L$4)),IF(L16="","",IF(L16&lt;K16,$L$5,$L$4))))</f>
        <v/>
      </c>
      <c r="E25" s="205" t="str">
        <f>IF(H10="","",IF(H10=4,IF(E19="","",IF(E19&lt;D19,$L$5,$L$4)),IF(L18="","",IF(L18&lt;K18,$L$5,$L$4))))</f>
        <v/>
      </c>
      <c r="F25" s="206" t="str">
        <f>IF(H10="","",IF(H10=4,"",IF(L19="","",IF(L19&lt;K19,$L$5,$L$4))))</f>
        <v/>
      </c>
      <c r="G25" s="205">
        <f>IF(H10="","",IF(H10=4,SUM(D15,E16,E19),SUM(L15,L16,L18,L19)))</f>
        <v>0</v>
      </c>
      <c r="H25" s="207">
        <f>IF(H10="","",IF(H10=4,SUM(E15,D16,D19),SUM(K15,K16,K18,K19)))</f>
        <v>0</v>
      </c>
      <c r="I25" s="170"/>
      <c r="J25" s="208" t="s">
        <v>4</v>
      </c>
      <c r="K25" s="204" t="str">
        <f>IF(C25="","",IF(H10="","",IF(H10=3,N15,F15)))</f>
        <v/>
      </c>
      <c r="L25" s="205" t="str">
        <f>IF(D25="","",IF(H10="","",IF(H10=3,N16,G16)))</f>
        <v/>
      </c>
      <c r="M25" s="205" t="str">
        <f>IF(E25="","",IF(H10="","",IF(H10=3,N18,G19)))</f>
        <v/>
      </c>
      <c r="N25" s="206" t="str">
        <f>IF(F25="","",IF(H10="","",IF(H10=3,N19,"")))</f>
        <v/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</row>
    <row r="26" spans="2:57" ht="15.75" hidden="1" thickBot="1">
      <c r="B26" s="209" t="s">
        <v>5</v>
      </c>
      <c r="C26" s="210" t="str">
        <f>IF(H10="","",IF(H10=3,"",IF(E15="","",IF(E15&lt;D15,$L$5,$L$4))))</f>
        <v/>
      </c>
      <c r="D26" s="211" t="str">
        <f>IF(H10="","",IF(H10=3,"",IF(E17="","",IF(E17&lt;D17,$L$5,$L$4))))</f>
        <v/>
      </c>
      <c r="E26" s="211" t="str">
        <f>IF(H10="","",IF(H10=3,"",IF(E18="","",IF(E18&lt;D18,$L$5,$L$4))))</f>
        <v/>
      </c>
      <c r="F26" s="212" t="str">
        <f>IF(H10="","",IF(H10=4,"",IF(K19="","","")))</f>
        <v/>
      </c>
      <c r="G26" s="213" t="str">
        <f>IF(H10="","",IF(H10=4,SUM(E15,E17,E18),""))</f>
        <v/>
      </c>
      <c r="H26" s="214" t="str">
        <f>IF(H10="","",IF(H10=4,SUM(D15,D17,D18),""))</f>
        <v/>
      </c>
      <c r="I26" s="170"/>
      <c r="J26" s="215" t="s">
        <v>5</v>
      </c>
      <c r="K26" s="210" t="str">
        <f>IF(C26="","",IF(H10="","",IF(H10=3,"",G15)))</f>
        <v/>
      </c>
      <c r="L26" s="211" t="str">
        <f>IF(D26="","",IF(H10="","",IF(H10=3,"",G17)))</f>
        <v/>
      </c>
      <c r="M26" s="211" t="str">
        <f>IF(E26="","",IF(H10="","",IF(H10=3,"",G18)))</f>
        <v/>
      </c>
      <c r="N26" s="212" t="str">
        <f>IF(F26="","",IF(H10="","",IF(H10=3,"","")))</f>
        <v/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</row>
    <row r="27" spans="2:57" ht="15.75" thickTop="1">
      <c r="B27" s="170"/>
      <c r="C27" s="170"/>
      <c r="D27" s="170"/>
      <c r="E27" s="170"/>
      <c r="F27" s="170"/>
      <c r="G27" s="163"/>
      <c r="H27" s="163"/>
      <c r="I27" s="163"/>
      <c r="J27" s="163"/>
      <c r="K27" s="163"/>
      <c r="L27" s="163"/>
      <c r="M27" s="163"/>
      <c r="N27" s="163"/>
      <c r="O27" s="170"/>
      <c r="P27" s="170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</row>
    <row r="28" spans="2:57" ht="96" customHeight="1" thickBot="1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70"/>
      <c r="P28" s="170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</row>
    <row r="29" spans="2:57" ht="15.75" thickBot="1">
      <c r="B29" s="163"/>
      <c r="C29" s="163"/>
      <c r="D29" s="163"/>
      <c r="E29" s="626"/>
      <c r="F29" s="627"/>
      <c r="G29" s="568" t="s">
        <v>13</v>
      </c>
      <c r="H29" s="568"/>
      <c r="I29" s="568" t="s">
        <v>20</v>
      </c>
      <c r="J29" s="568"/>
      <c r="K29" s="568"/>
      <c r="L29" s="569"/>
      <c r="M29" s="565" t="s">
        <v>1</v>
      </c>
      <c r="N29" s="566"/>
      <c r="O29" s="623" t="s">
        <v>23</v>
      </c>
      <c r="P29" s="217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</row>
    <row r="30" spans="2:57" ht="15.75" thickBot="1">
      <c r="B30" s="163"/>
      <c r="C30" s="163"/>
      <c r="D30" s="163"/>
      <c r="E30" s="628"/>
      <c r="F30" s="629"/>
      <c r="G30" s="570"/>
      <c r="H30" s="570"/>
      <c r="I30" s="570"/>
      <c r="J30" s="570"/>
      <c r="K30" s="570"/>
      <c r="L30" s="571"/>
      <c r="M30" s="14" t="s">
        <v>14</v>
      </c>
      <c r="N30" s="15" t="s">
        <v>15</v>
      </c>
      <c r="O30" s="625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</row>
    <row r="31" spans="2:57" ht="21">
      <c r="B31" s="163"/>
      <c r="C31" s="577" t="str">
        <f>D4</f>
        <v/>
      </c>
      <c r="D31" s="577"/>
      <c r="E31" s="578"/>
      <c r="F31" s="264" t="str">
        <f>D4</f>
        <v/>
      </c>
      <c r="G31" s="618" t="str">
        <f>IF(C23="","",IF(F31="","",SUM(C23,D23,E23,F23)))</f>
        <v/>
      </c>
      <c r="H31" s="618"/>
      <c r="I31" s="265"/>
      <c r="J31" s="266" t="str">
        <f>IF(C23="","",IF(F31="","",G23-H23))</f>
        <v/>
      </c>
      <c r="K31" s="265"/>
      <c r="L31" s="267"/>
      <c r="M31" s="268" t="str">
        <f>IF(G31="","",IF(H10=3,RANK(G31,$G$31:$G$33),RANK(G31,$G$31:$G$34)))</f>
        <v/>
      </c>
      <c r="N31" s="269" t="str">
        <f>IF(J31="","",IF(H10=3,RANK(J31,$J$31:$J$33)/10,RANK(J31,$J$31:$J$34)/10))</f>
        <v/>
      </c>
      <c r="O31" s="270" t="str">
        <f>IF(G31="","",IF(H10=3,RANK(Q31,$Q$31:$GQ$33,1),RANK(Q31,$Q$31:$Q$34,1)))</f>
        <v/>
      </c>
      <c r="P31" s="163"/>
      <c r="Q31" s="219" t="e">
        <f>M31+N31</f>
        <v>#VALUE!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</row>
    <row r="32" spans="2:57" ht="21">
      <c r="B32" s="163"/>
      <c r="C32" s="579" t="str">
        <f>D5</f>
        <v/>
      </c>
      <c r="D32" s="579"/>
      <c r="E32" s="580"/>
      <c r="F32" s="271" t="str">
        <f>D5</f>
        <v/>
      </c>
      <c r="G32" s="617" t="str">
        <f>IF(C24="","",IF(F32="","",SUM(C24,D24,E24,F24)))</f>
        <v/>
      </c>
      <c r="H32" s="617"/>
      <c r="I32" s="272"/>
      <c r="J32" s="273" t="str">
        <f>IF(C24="","",IF(F32="","",G24-H24))</f>
        <v/>
      </c>
      <c r="K32" s="272"/>
      <c r="L32" s="274"/>
      <c r="M32" s="275" t="str">
        <f>IF(G32="","",IF(H11=3,RANK(G32,$G$31:$G$33),RANK(G32,$G$31:$G$34)))</f>
        <v/>
      </c>
      <c r="N32" s="276" t="str">
        <f>IF(J32="","",IF(H11=3,RANK(J32,$J$31:$J$33)/10,RANK(J32,$J$31:$J$34)/10))</f>
        <v/>
      </c>
      <c r="O32" s="277" t="str">
        <f>IF(G32="","",IF(H10=3,RANK(Q32,$Q$31:$GQ$33,1),RANK(Q32,$Q$31:$Q$34,1)))</f>
        <v/>
      </c>
      <c r="P32" s="163"/>
      <c r="Q32" s="219" t="e">
        <f>M32+N32</f>
        <v>#VALUE!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</row>
    <row r="33" spans="2:57" ht="21">
      <c r="B33" s="163"/>
      <c r="C33" s="584" t="str">
        <f>D6</f>
        <v/>
      </c>
      <c r="D33" s="584"/>
      <c r="E33" s="585"/>
      <c r="F33" s="278" t="str">
        <f>D6</f>
        <v/>
      </c>
      <c r="G33" s="616" t="str">
        <f>IF(C25="","",IF(F33="","",SUM(C25,D25,E25,F25)))</f>
        <v/>
      </c>
      <c r="H33" s="616"/>
      <c r="I33" s="279"/>
      <c r="J33" s="280" t="str">
        <f>IF(C25="","",IF(F33="","",G25-H25))</f>
        <v/>
      </c>
      <c r="K33" s="279"/>
      <c r="L33" s="281"/>
      <c r="M33" s="282" t="str">
        <f>IF(G33="","",IF(H12=3,RANK(G33,$G$31:$G$33),RANK(G33,$G$31:$G$34)))</f>
        <v/>
      </c>
      <c r="N33" s="283" t="str">
        <f>IF(J33="","",IF(H12=3,RANK(J33,$J$31:$J$33)/10,RANK(J33,$J$31:$J$34)/10))</f>
        <v/>
      </c>
      <c r="O33" s="284" t="str">
        <f>IF(G33="","",IF(H10=3,RANK(Q33,$Q$31:$GQ$33,1),RANK(Q33,$Q$31:$Q$34,1)))</f>
        <v/>
      </c>
      <c r="P33" s="163"/>
      <c r="Q33" s="219" t="e">
        <f>M33+N33</f>
        <v>#VALUE!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</row>
    <row r="34" spans="2:57" ht="21.75" thickBot="1">
      <c r="B34" s="163"/>
      <c r="C34" s="577" t="str">
        <f>IF(H10=3,"",D7)</f>
        <v/>
      </c>
      <c r="D34" s="577"/>
      <c r="E34" s="578"/>
      <c r="F34" s="285" t="str">
        <f>IF(H10=3,"",D7)</f>
        <v/>
      </c>
      <c r="G34" s="615" t="str">
        <f>IF(C26="","",IF(F34="","",SUM(C26,D26,E26,F26)))</f>
        <v/>
      </c>
      <c r="H34" s="615"/>
      <c r="I34" s="406"/>
      <c r="J34" s="287" t="str">
        <f>IF(C26="","",IF(F34="","",G26-H26))</f>
        <v/>
      </c>
      <c r="K34" s="406"/>
      <c r="L34" s="407"/>
      <c r="M34" s="289" t="str">
        <f>IF(G34="","",IF(H13=3,RANK(G34,$G$31:$G$33),RANK(G34,$G$31:$G$34)))</f>
        <v/>
      </c>
      <c r="N34" s="290" t="str">
        <f>IF(J34="","",IF(H13=3,RANK(J34,$J$31:$J$33)/10,RANK(J34,$J$31:$J$34)/10))</f>
        <v/>
      </c>
      <c r="O34" s="408" t="str">
        <f>IF(G34="","",IF(H10=3,RANK(Q34,$Q$31:$GQ$33,1),RANK(Q34,$Q$31:$Q$34,1)))</f>
        <v/>
      </c>
      <c r="P34" s="163"/>
      <c r="Q34" s="219" t="e">
        <f>M34+N34</f>
        <v>#VALUE!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</row>
    <row r="35" spans="2:57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</row>
    <row r="36" spans="2:57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</row>
    <row r="37" spans="2:57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</row>
    <row r="38" spans="2:57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</row>
    <row r="39" spans="2:57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</row>
    <row r="40" spans="2:57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</row>
    <row r="41" spans="2:57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</row>
    <row r="42" spans="2:57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</row>
    <row r="43" spans="2:57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</row>
    <row r="44" spans="2:57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</row>
    <row r="45" spans="2:57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</row>
    <row r="46" spans="2:57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</row>
    <row r="47" spans="2:57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</row>
    <row r="48" spans="2:57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</row>
    <row r="49" spans="2:57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</row>
    <row r="50" spans="2:57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</row>
    <row r="51" spans="2:57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</row>
    <row r="52" spans="2:57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</row>
    <row r="53" spans="2:57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</row>
    <row r="54" spans="2:57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</row>
    <row r="55" spans="2:57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</row>
    <row r="56" spans="2:57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</row>
    <row r="57" spans="2:57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</row>
    <row r="58" spans="2:57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</row>
    <row r="59" spans="2:57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</row>
    <row r="60" spans="2:57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</row>
    <row r="61" spans="2:57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</row>
    <row r="62" spans="2:57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</row>
    <row r="63" spans="2:57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</row>
    <row r="64" spans="2:57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</row>
    <row r="65" spans="2:57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</row>
    <row r="66" spans="2:57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</row>
    <row r="67" spans="2:57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</row>
    <row r="68" spans="2:57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</row>
    <row r="69" spans="2:57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</row>
    <row r="70" spans="2:57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</row>
    <row r="71" spans="2:57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</row>
    <row r="72" spans="2:57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</row>
    <row r="73" spans="2:57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</row>
    <row r="74" spans="2:57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</row>
    <row r="75" spans="2:57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</row>
    <row r="76" spans="2:57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</row>
    <row r="77" spans="2:57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</row>
    <row r="78" spans="2:57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</row>
    <row r="79" spans="2:57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</row>
    <row r="80" spans="2:57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</row>
    <row r="81" spans="2:57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</row>
    <row r="82" spans="2:57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</row>
    <row r="83" spans="2:57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</sheetData>
  <sheetProtection sheet="1" objects="1" scenarios="1" selectLockedCells="1"/>
  <mergeCells count="27">
    <mergeCell ref="B1:C1"/>
    <mergeCell ref="B12:G12"/>
    <mergeCell ref="C3:E3"/>
    <mergeCell ref="G31:H31"/>
    <mergeCell ref="D4:H4"/>
    <mergeCell ref="D5:H5"/>
    <mergeCell ref="D6:H6"/>
    <mergeCell ref="D7:H7"/>
    <mergeCell ref="E29:F30"/>
    <mergeCell ref="C31:E31"/>
    <mergeCell ref="O29:O30"/>
    <mergeCell ref="G34:H34"/>
    <mergeCell ref="G29:H30"/>
    <mergeCell ref="G33:H33"/>
    <mergeCell ref="M29:N29"/>
    <mergeCell ref="I29:L30"/>
    <mergeCell ref="G32:H32"/>
    <mergeCell ref="C34:E34"/>
    <mergeCell ref="I13:J13"/>
    <mergeCell ref="I12:N12"/>
    <mergeCell ref="D13:E13"/>
    <mergeCell ref="F13:G13"/>
    <mergeCell ref="K13:L13"/>
    <mergeCell ref="M13:N13"/>
    <mergeCell ref="B13:C13"/>
    <mergeCell ref="C32:E32"/>
    <mergeCell ref="C33:E33"/>
  </mergeCells>
  <phoneticPr fontId="0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</sheetPr>
  <dimension ref="A1:AV100"/>
  <sheetViews>
    <sheetView showGridLines="0" showRowColHeaders="0" zoomScale="94" zoomScaleNormal="94" zoomScalePageLayoutView="89" workbookViewId="0">
      <selection activeCell="D14" sqref="D14"/>
    </sheetView>
  </sheetViews>
  <sheetFormatPr baseColWidth="10" defaultRowHeight="15"/>
  <cols>
    <col min="1" max="1" width="57.7109375" style="163" customWidth="1"/>
    <col min="2" max="3" width="27.85546875" customWidth="1"/>
    <col min="4" max="8" width="8.42578125" customWidth="1"/>
    <col min="9" max="10" width="27.85546875" customWidth="1"/>
    <col min="11" max="14" width="8.42578125" customWidth="1"/>
    <col min="15" max="15" width="13.7109375" customWidth="1"/>
    <col min="16" max="16" width="10.85546875" style="163"/>
    <col min="17" max="17" width="11.42578125" style="163" hidden="1" customWidth="1"/>
    <col min="18" max="47" width="10.85546875" style="163"/>
  </cols>
  <sheetData>
    <row r="1" spans="1:48" s="163" customFormat="1" ht="29.25" thickBot="1">
      <c r="B1" s="546" t="s">
        <v>114</v>
      </c>
      <c r="C1" s="547"/>
      <c r="D1" s="225">
        <v>5</v>
      </c>
    </row>
    <row r="2" spans="1:48" s="163" customFormat="1"/>
    <row r="3" spans="1:48" s="163" customFormat="1" ht="29.25" thickBot="1">
      <c r="B3" s="232"/>
      <c r="C3" s="574" t="s">
        <v>130</v>
      </c>
      <c r="D3" s="574"/>
      <c r="E3" s="574"/>
    </row>
    <row r="4" spans="1:48" ht="29.25" thickBot="1">
      <c r="A4" s="248">
        <v>51</v>
      </c>
      <c r="B4" s="163"/>
      <c r="C4" s="17" t="s">
        <v>2</v>
      </c>
      <c r="D4" s="557" t="str">
        <f>IF(Tournoi!O5="zzz","",Tournoi!O5)</f>
        <v/>
      </c>
      <c r="E4" s="558"/>
      <c r="F4" s="558"/>
      <c r="G4" s="558"/>
      <c r="H4" s="558"/>
      <c r="I4" s="163"/>
      <c r="J4" s="163"/>
      <c r="K4" s="230" t="s">
        <v>17</v>
      </c>
      <c r="L4" s="224">
        <v>3</v>
      </c>
      <c r="M4" s="220" t="s">
        <v>14</v>
      </c>
      <c r="N4" s="163"/>
      <c r="O4" s="163"/>
      <c r="AV4" s="163"/>
    </row>
    <row r="5" spans="1:48" ht="30" thickTop="1" thickBot="1">
      <c r="A5" s="248">
        <v>52</v>
      </c>
      <c r="B5" s="163"/>
      <c r="C5" s="16" t="s">
        <v>3</v>
      </c>
      <c r="D5" s="619" t="str">
        <f>IF(Tournoi!O6="zzz","",Tournoi!O6)</f>
        <v/>
      </c>
      <c r="E5" s="620"/>
      <c r="F5" s="620"/>
      <c r="G5" s="620"/>
      <c r="H5" s="620"/>
      <c r="I5" s="163"/>
      <c r="J5" s="163"/>
      <c r="K5" s="231" t="s">
        <v>18</v>
      </c>
      <c r="L5" s="221">
        <v>1</v>
      </c>
      <c r="M5" s="220" t="s">
        <v>67</v>
      </c>
      <c r="N5" s="163"/>
      <c r="O5" s="163"/>
      <c r="AV5" s="163"/>
    </row>
    <row r="6" spans="1:48" ht="29.25" thickBot="1">
      <c r="A6" s="248">
        <v>53</v>
      </c>
      <c r="B6" s="163"/>
      <c r="C6" s="18" t="s">
        <v>4</v>
      </c>
      <c r="D6" s="621" t="str">
        <f>IF(Tournoi!O7="zzz","",Tournoi!O7)</f>
        <v/>
      </c>
      <c r="E6" s="622"/>
      <c r="F6" s="622"/>
      <c r="G6" s="622"/>
      <c r="H6" s="622"/>
      <c r="I6" s="163"/>
      <c r="J6" s="163"/>
      <c r="K6" s="163"/>
      <c r="L6" s="163"/>
      <c r="M6" s="163"/>
      <c r="N6" s="163"/>
      <c r="O6" s="163"/>
      <c r="AV6" s="163"/>
    </row>
    <row r="7" spans="1:48" ht="29.25" thickBot="1">
      <c r="A7" s="248">
        <v>54</v>
      </c>
      <c r="B7" s="163"/>
      <c r="C7" s="16" t="s">
        <v>5</v>
      </c>
      <c r="D7" s="557" t="str">
        <f>IF(Tournoi!O8="zzz","",Tournoi!O8)</f>
        <v/>
      </c>
      <c r="E7" s="558"/>
      <c r="F7" s="558"/>
      <c r="G7" s="558"/>
      <c r="H7" s="558"/>
      <c r="I7" s="163"/>
      <c r="J7" s="163"/>
      <c r="K7" s="163"/>
      <c r="L7" s="163"/>
      <c r="M7" s="163"/>
      <c r="N7" s="163"/>
      <c r="O7" s="163"/>
      <c r="AV7" s="163"/>
    </row>
    <row r="8" spans="1:48" s="163" customFormat="1"/>
    <row r="9" spans="1:48" s="163" customFormat="1" ht="15.75" thickBot="1"/>
    <row r="10" spans="1:48" s="163" customFormat="1" ht="36.75" thickBot="1">
      <c r="B10" s="181"/>
      <c r="C10" s="181"/>
      <c r="D10" s="181"/>
      <c r="E10" s="227" t="s">
        <v>19</v>
      </c>
      <c r="F10" s="227"/>
      <c r="G10" s="227"/>
      <c r="H10" s="228">
        <f>Tournoi!K24</f>
        <v>0</v>
      </c>
      <c r="I10" s="227" t="s">
        <v>130</v>
      </c>
      <c r="J10" s="169"/>
      <c r="K10" s="226"/>
      <c r="L10" s="181"/>
      <c r="M10" s="181"/>
      <c r="N10" s="181"/>
    </row>
    <row r="11" spans="1:48" s="163" customFormat="1" ht="57" customHeight="1" thickBot="1">
      <c r="B11" s="181"/>
      <c r="C11" s="181"/>
      <c r="D11" s="181"/>
      <c r="E11" s="182"/>
      <c r="F11" s="182"/>
      <c r="G11" s="182"/>
      <c r="H11" s="183"/>
      <c r="I11" s="181"/>
      <c r="J11" s="181"/>
      <c r="K11" s="181"/>
      <c r="L11" s="181"/>
      <c r="M11" s="181"/>
      <c r="N11" s="181"/>
    </row>
    <row r="12" spans="1:48" ht="32.25" thickBot="1">
      <c r="B12" s="548" t="str">
        <f>IF($H$10=4,"Poule de 4","")</f>
        <v/>
      </c>
      <c r="C12" s="572"/>
      <c r="D12" s="572"/>
      <c r="E12" s="572"/>
      <c r="F12" s="572"/>
      <c r="G12" s="573"/>
      <c r="H12" s="163"/>
      <c r="I12" s="548" t="str">
        <f>IF($H$10=3,"Poule de 3","")</f>
        <v/>
      </c>
      <c r="J12" s="549"/>
      <c r="K12" s="549"/>
      <c r="L12" s="549"/>
      <c r="M12" s="549"/>
      <c r="N12" s="550"/>
      <c r="O12" s="163"/>
    </row>
    <row r="13" spans="1:48" ht="15.75" thickBot="1">
      <c r="B13" s="551" t="str">
        <f>IF($H$10=4,"Rencontres","")</f>
        <v/>
      </c>
      <c r="C13" s="552"/>
      <c r="D13" s="551" t="str">
        <f>IF($H$10=4,"Scores","")</f>
        <v/>
      </c>
      <c r="E13" s="552"/>
      <c r="F13" s="551" t="str">
        <f>IF($H$10=4,"Contrats","")</f>
        <v/>
      </c>
      <c r="G13" s="552"/>
      <c r="H13" s="163"/>
      <c r="I13" s="575" t="str">
        <f>IF($H$10=3,"Rencontres","")</f>
        <v/>
      </c>
      <c r="J13" s="576"/>
      <c r="K13" s="553" t="str">
        <f>IF($H$10=3,"Scores","")</f>
        <v/>
      </c>
      <c r="L13" s="554"/>
      <c r="M13" s="553" t="str">
        <f>IF($H$10=3,"Contrats","")</f>
        <v/>
      </c>
      <c r="N13" s="554"/>
      <c r="O13" s="163"/>
    </row>
    <row r="14" spans="1:48" ht="24" customHeight="1">
      <c r="B14" s="257" t="str">
        <f>IF(H10=4,D4,"")</f>
        <v/>
      </c>
      <c r="C14" s="258" t="str">
        <f>IF(H10=4,D5,"")</f>
        <v/>
      </c>
      <c r="D14" s="132"/>
      <c r="E14" s="131"/>
      <c r="F14" s="48"/>
      <c r="G14" s="47"/>
      <c r="H14" s="163"/>
      <c r="I14" s="257" t="str">
        <f>IF($H$10=4,"",D4)</f>
        <v/>
      </c>
      <c r="J14" s="258" t="str">
        <f>IF($H$10=4,"",D5)</f>
        <v/>
      </c>
      <c r="K14" s="132"/>
      <c r="L14" s="131"/>
      <c r="M14" s="48"/>
      <c r="N14" s="47"/>
      <c r="O14" s="163"/>
    </row>
    <row r="15" spans="1:48" ht="24" customHeight="1">
      <c r="B15" s="259" t="str">
        <f>IF(H10=4,D6,"")</f>
        <v/>
      </c>
      <c r="C15" s="260" t="str">
        <f>IF(H10=4,D7,"")</f>
        <v/>
      </c>
      <c r="D15" s="134"/>
      <c r="E15" s="133"/>
      <c r="F15" s="51"/>
      <c r="G15" s="50"/>
      <c r="H15" s="163"/>
      <c r="I15" s="259" t="str">
        <f>IF($H$10=4,"",D4)</f>
        <v/>
      </c>
      <c r="J15" s="260" t="str">
        <f>IF($H$10=4,"",D6)</f>
        <v/>
      </c>
      <c r="K15" s="134"/>
      <c r="L15" s="133"/>
      <c r="M15" s="51"/>
      <c r="N15" s="50"/>
      <c r="O15" s="163"/>
    </row>
    <row r="16" spans="1:48" ht="24" customHeight="1">
      <c r="B16" s="259" t="str">
        <f>IF(H10=4,D4,"")</f>
        <v/>
      </c>
      <c r="C16" s="260" t="str">
        <f>IF(H10=4,D6,"")</f>
        <v/>
      </c>
      <c r="D16" s="134"/>
      <c r="E16" s="133"/>
      <c r="F16" s="51"/>
      <c r="G16" s="50"/>
      <c r="H16" s="163"/>
      <c r="I16" s="259" t="str">
        <f>IF($H$10=4,"",D5)</f>
        <v/>
      </c>
      <c r="J16" s="260" t="str">
        <f>IF($H$10=4,"",D6)</f>
        <v/>
      </c>
      <c r="K16" s="134"/>
      <c r="L16" s="133"/>
      <c r="M16" s="51"/>
      <c r="N16" s="50"/>
      <c r="O16" s="163"/>
    </row>
    <row r="17" spans="2:17" ht="24" customHeight="1">
      <c r="B17" s="259" t="str">
        <f>IF(H10=4,D5,"")</f>
        <v/>
      </c>
      <c r="C17" s="260" t="str">
        <f>IF(H10=4,D7,"")</f>
        <v/>
      </c>
      <c r="D17" s="134"/>
      <c r="E17" s="133"/>
      <c r="F17" s="51"/>
      <c r="G17" s="50"/>
      <c r="H17" s="163"/>
      <c r="I17" s="259" t="str">
        <f>IF($H$10=4,"",D4)</f>
        <v/>
      </c>
      <c r="J17" s="260" t="str">
        <f>IF($H$10=4,"",D5)</f>
        <v/>
      </c>
      <c r="K17" s="134"/>
      <c r="L17" s="133"/>
      <c r="M17" s="51"/>
      <c r="N17" s="50"/>
      <c r="O17" s="163"/>
    </row>
    <row r="18" spans="2:17" ht="24" customHeight="1">
      <c r="B18" s="259" t="str">
        <f>IF(H10=4,D4,"")</f>
        <v/>
      </c>
      <c r="C18" s="260" t="str">
        <f>IF(H10=4,D7,"")</f>
        <v/>
      </c>
      <c r="D18" s="134"/>
      <c r="E18" s="133"/>
      <c r="F18" s="51"/>
      <c r="G18" s="50"/>
      <c r="H18" s="163"/>
      <c r="I18" s="259" t="str">
        <f>IF($H$10=4,"",D4)</f>
        <v/>
      </c>
      <c r="J18" s="260" t="str">
        <f>IF($H$10=4,"",D6)</f>
        <v/>
      </c>
      <c r="K18" s="134"/>
      <c r="L18" s="133"/>
      <c r="M18" s="51"/>
      <c r="N18" s="50"/>
      <c r="O18" s="163"/>
    </row>
    <row r="19" spans="2:17" ht="24" customHeight="1" thickBot="1">
      <c r="B19" s="261" t="str">
        <f>IF(H10=4,D5,"")</f>
        <v/>
      </c>
      <c r="C19" s="262" t="str">
        <f>IF(H10=4,D6,"")</f>
        <v/>
      </c>
      <c r="D19" s="136"/>
      <c r="E19" s="135"/>
      <c r="F19" s="54"/>
      <c r="G19" s="53"/>
      <c r="H19" s="163"/>
      <c r="I19" s="261" t="str">
        <f>IF($H$10=4,"",D5)</f>
        <v/>
      </c>
      <c r="J19" s="262" t="str">
        <f>IF($H$10=4,"",D6)</f>
        <v/>
      </c>
      <c r="K19" s="136"/>
      <c r="L19" s="135"/>
      <c r="M19" s="54"/>
      <c r="N19" s="53"/>
      <c r="O19" s="163"/>
    </row>
    <row r="20" spans="2:17" s="163" customFormat="1"/>
    <row r="21" spans="2:17" s="163" customFormat="1" ht="15.75" thickBot="1">
      <c r="B21" s="170"/>
      <c r="C21" s="170"/>
      <c r="D21" s="170"/>
      <c r="E21" s="170"/>
      <c r="F21" s="170"/>
      <c r="G21" s="184"/>
      <c r="H21" s="184"/>
    </row>
    <row r="22" spans="2:17" s="163" customFormat="1" ht="16.5" hidden="1" thickTop="1" thickBot="1">
      <c r="B22" s="185"/>
      <c r="C22" s="186" t="s">
        <v>9</v>
      </c>
      <c r="D22" s="186" t="s">
        <v>10</v>
      </c>
      <c r="E22" s="186" t="s">
        <v>11</v>
      </c>
      <c r="F22" s="187" t="s">
        <v>12</v>
      </c>
      <c r="G22" s="188" t="s">
        <v>21</v>
      </c>
      <c r="H22" s="189" t="s">
        <v>22</v>
      </c>
      <c r="I22" s="170"/>
      <c r="J22" s="190" t="s">
        <v>25</v>
      </c>
      <c r="K22" s="249" t="s">
        <v>9</v>
      </c>
      <c r="L22" s="249" t="s">
        <v>10</v>
      </c>
      <c r="M22" s="249" t="s">
        <v>11</v>
      </c>
      <c r="N22" s="249" t="s">
        <v>12</v>
      </c>
    </row>
    <row r="23" spans="2:17" s="163" customFormat="1" hidden="1">
      <c r="B23" s="191" t="s">
        <v>2</v>
      </c>
      <c r="C23" s="192" t="str">
        <f>IF(H10="","",IF(H10=4,IF(D14="","",IF(D14&lt;E14,$L$5,$L$4)),IF(K14="","",IF(K14&lt;L14,$L$5,$L$4))))</f>
        <v/>
      </c>
      <c r="D23" s="193" t="str">
        <f>IF(H10="","",IF(H10=4,IF(D16="","",IF(D16&lt;E16,$L$5,$L$4)),IF(K15="","",IF(K15&lt;L15,$L$5,$L$4))))</f>
        <v/>
      </c>
      <c r="E23" s="193" t="str">
        <f>IF(H10="","",IF(H10=4,IF(D18="","",IF(D18&lt;E18,$L$5,$L$4)),IF(K17="","",IF(K17&lt;L17,$L$5,$L$4))))</f>
        <v/>
      </c>
      <c r="F23" s="194" t="str">
        <f>IF(H10="","",IF(H10=4,"",IF(K18="","",IF(K18&lt;L18,$L$5,$L$4))))</f>
        <v/>
      </c>
      <c r="G23" s="193">
        <f>IF(H10="","",IF(H10=4,SUM(D14,D16,D18),SUM(K14,K15,K17,K18)))</f>
        <v>0</v>
      </c>
      <c r="H23" s="195">
        <f>IF(H10="","",IF(H10=4,SUM(E14,E16,E18),SUM(L14,L15,L17,L18)))</f>
        <v>0</v>
      </c>
      <c r="I23" s="170"/>
      <c r="J23" s="250" t="s">
        <v>2</v>
      </c>
      <c r="K23" s="192" t="str">
        <f>IF(C23="","",IF(H10="","",IF(H10=3,M14,F14)))</f>
        <v/>
      </c>
      <c r="L23" s="193" t="str">
        <f>IF(D23="","",IF(H10="","",IF(H10=3,M15,F16)))</f>
        <v/>
      </c>
      <c r="M23" s="193" t="str">
        <f>IF(E23="","",IF(H10="","",IF(H10=3,M17,F18)))</f>
        <v/>
      </c>
      <c r="N23" s="194" t="str">
        <f>IF(F23="","",IF(H10="","",IF(H10=3,M18,"")))</f>
        <v/>
      </c>
    </row>
    <row r="24" spans="2:17" s="163" customFormat="1" hidden="1">
      <c r="B24" s="197" t="s">
        <v>3</v>
      </c>
      <c r="C24" s="198" t="str">
        <f>IF(H10="","",IF(H10=4,IF(E14="","",IF(E14&lt;D14,$L$5,$L$4)),IF(L14="","",IF(L14&lt;K14,$L$5,$L$4))))</f>
        <v/>
      </c>
      <c r="D24" s="199" t="str">
        <f>IF(H10="","",IF(H10=4,IF(D17="","",IF(D17&lt;E17,$L$5,$L$4)),IF(K16="","",IF(K16&lt;L16,$L$5,$L$4))))</f>
        <v/>
      </c>
      <c r="E24" s="199" t="str">
        <f>IF(H10="","",IF(H10=4,IF(D19="","",IF(D19&lt;E19,$L$5,$L$4)),IF(L17="","",IF(L17&lt;K17,$L$5,$L$4))))</f>
        <v/>
      </c>
      <c r="F24" s="200" t="str">
        <f>IF(H10="","",IF(H10=4,"",IF(K19="","",IF(K19&lt;L19,$L$5,$L$4))))</f>
        <v/>
      </c>
      <c r="G24" s="199">
        <f>IF(H10="","",IF(H10=4,SUM(E14,D17,D19),SUM(L14,K16,L17,K19)))</f>
        <v>0</v>
      </c>
      <c r="H24" s="201">
        <f>IF(H10="","",IF(H10=4,SUM(D14,D16,D18),SUM(K14,L16,K17,L19)))</f>
        <v>0</v>
      </c>
      <c r="I24" s="170"/>
      <c r="J24" s="197" t="s">
        <v>3</v>
      </c>
      <c r="K24" s="198" t="str">
        <f>IF(C24="","",IF(H10="","",IF(H10=3,N14,G14)))</f>
        <v/>
      </c>
      <c r="L24" s="199" t="str">
        <f>IF(D24="","",IF(H10="","",IF(H10=3,M16,F17)))</f>
        <v/>
      </c>
      <c r="M24" s="199" t="str">
        <f>IF(E24="","",IF(H10="","",IF(H10=3,N17,F19)))</f>
        <v/>
      </c>
      <c r="N24" s="200" t="str">
        <f>IF(F24="","",IF(H10="","",IF(H10=3,M19,"")))</f>
        <v/>
      </c>
    </row>
    <row r="25" spans="2:17" s="163" customFormat="1" hidden="1">
      <c r="B25" s="203" t="s">
        <v>4</v>
      </c>
      <c r="C25" s="204" t="str">
        <f>IF(H10="","",IF(H10=4,IF(D15="","",IF(D15&lt;E15,$L$5,$L$4)),IF(L15="","",IF(L15&lt;K15,$L$5,$L$4))))</f>
        <v/>
      </c>
      <c r="D25" s="205" t="str">
        <f>IF(H10="","",IF(H10=4,IF(E16="","",IF(E16&lt;D16,$L$5,$L$4)),IF(L16="","",IF(L16&lt;K16,$L$5,$L$4))))</f>
        <v/>
      </c>
      <c r="E25" s="205" t="str">
        <f>IF(H10="","",IF(H10=4,IF(E19="","",IF(E19&lt;D19,$L$5,$L$4)),IF(L18="","",IF(L18&lt;K18,$L$5,$L$4))))</f>
        <v/>
      </c>
      <c r="F25" s="206" t="str">
        <f>IF(H10="","",IF(H10=4,"",IF(L19="","",IF(L19&lt;K19,$L$5,$L$4))))</f>
        <v/>
      </c>
      <c r="G25" s="205">
        <f>IF(H10="","",IF(H10=4,SUM(D15,E16,E19),SUM(L15,L16,L18,L19)))</f>
        <v>0</v>
      </c>
      <c r="H25" s="207">
        <f>IF(H10="","",IF(H10=4,SUM(E15,D16,D19),SUM(K15,K16,K18,K19)))</f>
        <v>0</v>
      </c>
      <c r="I25" s="170"/>
      <c r="J25" s="203" t="s">
        <v>4</v>
      </c>
      <c r="K25" s="204" t="str">
        <f>IF(C25="","",IF(H10="","",IF(H10=3,N15,F15)))</f>
        <v/>
      </c>
      <c r="L25" s="205" t="str">
        <f>IF(D25="","",IF(H10="","",IF(H10=3,N16,G16)))</f>
        <v/>
      </c>
      <c r="M25" s="205" t="str">
        <f>IF(E25="","",IF(H10="","",IF(H10=3,N18,G19)))</f>
        <v/>
      </c>
      <c r="N25" s="206" t="str">
        <f>IF(F25="","",IF(H10="","",IF(H10=3,N19,"")))</f>
        <v/>
      </c>
    </row>
    <row r="26" spans="2:17" s="163" customFormat="1" ht="15.75" hidden="1" thickBot="1">
      <c r="B26" s="209" t="s">
        <v>5</v>
      </c>
      <c r="C26" s="210" t="str">
        <f>IF(H10="","",IF(H10=3,"",IF(E15="","",IF(E15&lt;D15,$L$5,$L$4))))</f>
        <v/>
      </c>
      <c r="D26" s="211" t="str">
        <f>IF(H10="","",IF(H10=3,"",IF(E17="","",IF(E17&lt;D17,$L$5,$L$4))))</f>
        <v/>
      </c>
      <c r="E26" s="211" t="str">
        <f>IF(H10="","",IF(H10=3,"",IF(E18="","",IF(E18&lt;D18,$L$5,$L$4))))</f>
        <v/>
      </c>
      <c r="F26" s="212" t="str">
        <f>IF(H10="","",IF(H10=4,"",IF(K19="","","")))</f>
        <v/>
      </c>
      <c r="G26" s="213" t="str">
        <f>IF(H10="","",IF(H10=4,SUM(E15,E17,E18),""))</f>
        <v/>
      </c>
      <c r="H26" s="214" t="str">
        <f>IF(H10="","",IF(H10=4,SUM(D15,D17,D18),""))</f>
        <v/>
      </c>
      <c r="I26" s="170"/>
      <c r="J26" s="209" t="s">
        <v>5</v>
      </c>
      <c r="K26" s="210" t="str">
        <f>IF(C26="","",IF(H10="","",IF(H10=3,"",G15)))</f>
        <v/>
      </c>
      <c r="L26" s="211" t="str">
        <f>IF(D26="","",IF(H10="","",IF(H10=3,"",G17)))</f>
        <v/>
      </c>
      <c r="M26" s="211" t="str">
        <f>IF(E26="","",IF(H10="","",IF(H10=3,"",G18)))</f>
        <v/>
      </c>
      <c r="N26" s="212" t="str">
        <f>IF(F26="","",IF(H10="","",IF(H10=3,"","")))</f>
        <v/>
      </c>
    </row>
    <row r="27" spans="2:17" s="163" customFormat="1" ht="15.75" thickTop="1">
      <c r="B27" s="170"/>
      <c r="C27" s="170"/>
      <c r="D27" s="170"/>
      <c r="E27" s="170"/>
      <c r="F27" s="170"/>
      <c r="O27" s="170"/>
      <c r="P27" s="170"/>
    </row>
    <row r="28" spans="2:17" s="163" customFormat="1" ht="96" customHeight="1" thickBot="1">
      <c r="O28" s="170"/>
      <c r="P28" s="170"/>
    </row>
    <row r="29" spans="2:17" ht="15.75" thickBot="1">
      <c r="B29" s="163"/>
      <c r="C29" s="163"/>
      <c r="D29" s="163"/>
      <c r="E29" s="163"/>
      <c r="F29" s="216"/>
      <c r="G29" s="568" t="s">
        <v>13</v>
      </c>
      <c r="H29" s="568"/>
      <c r="I29" s="568" t="s">
        <v>20</v>
      </c>
      <c r="J29" s="568"/>
      <c r="K29" s="568"/>
      <c r="L29" s="569"/>
      <c r="M29" s="565" t="s">
        <v>1</v>
      </c>
      <c r="N29" s="566"/>
      <c r="O29" s="11" t="s">
        <v>23</v>
      </c>
      <c r="P29" s="217"/>
    </row>
    <row r="30" spans="2:17" ht="15.75" thickBot="1">
      <c r="B30" s="163"/>
      <c r="C30" s="163"/>
      <c r="D30" s="163"/>
      <c r="E30" s="163"/>
      <c r="F30" s="218"/>
      <c r="G30" s="570"/>
      <c r="H30" s="570"/>
      <c r="I30" s="570"/>
      <c r="J30" s="570"/>
      <c r="K30" s="570"/>
      <c r="L30" s="571"/>
      <c r="M30" s="14" t="s">
        <v>14</v>
      </c>
      <c r="N30" s="15" t="s">
        <v>15</v>
      </c>
      <c r="O30" s="10"/>
    </row>
    <row r="31" spans="2:17" ht="21">
      <c r="B31" s="163"/>
      <c r="C31" s="577" t="str">
        <f>D4</f>
        <v/>
      </c>
      <c r="D31" s="577"/>
      <c r="E31" s="578"/>
      <c r="F31" s="264" t="str">
        <f>D4</f>
        <v/>
      </c>
      <c r="G31" s="618" t="str">
        <f>IF(C23="","",IF(F31="","",SUM(C23,D23,E23,F23)))</f>
        <v/>
      </c>
      <c r="H31" s="618"/>
      <c r="I31" s="265"/>
      <c r="J31" s="266" t="str">
        <f>IF(C23="","",IF(F31="","",G23-H23))</f>
        <v/>
      </c>
      <c r="K31" s="265"/>
      <c r="L31" s="267"/>
      <c r="M31" s="268" t="str">
        <f>IF(G31="","",IF(H10=3,RANK(G31,$G$31:$G$33),RANK(G31,$G$31:$G$34)))</f>
        <v/>
      </c>
      <c r="N31" s="269" t="str">
        <f>IF(J31="","",IF(H10=3,RANK(J31,$J$31:$J$33)/10,RANK(J31,$J$31:$J$34)/10))</f>
        <v/>
      </c>
      <c r="O31" s="270" t="str">
        <f>IF(G31="","",IF(H10=3,RANK(Q31,$Q$31:$GQ$33,1),RANK(Q31,$Q$31:$Q$34,1)))</f>
        <v/>
      </c>
      <c r="Q31" s="219" t="e">
        <f>M31+N31</f>
        <v>#VALUE!</v>
      </c>
    </row>
    <row r="32" spans="2:17" ht="21">
      <c r="B32" s="163"/>
      <c r="C32" s="579" t="str">
        <f>D5</f>
        <v/>
      </c>
      <c r="D32" s="579"/>
      <c r="E32" s="580"/>
      <c r="F32" s="271" t="str">
        <f>D5</f>
        <v/>
      </c>
      <c r="G32" s="617" t="str">
        <f>IF(C24="","",IF(F32="","",SUM(C24,D24,E24,F24)))</f>
        <v/>
      </c>
      <c r="H32" s="617"/>
      <c r="I32" s="272"/>
      <c r="J32" s="273" t="str">
        <f>IF(C24="","",IF(F32="","",G24-H24))</f>
        <v/>
      </c>
      <c r="K32" s="272"/>
      <c r="L32" s="274"/>
      <c r="M32" s="275" t="str">
        <f>IF(G32="","",IF(H11=3,RANK(G32,$G$31:$G$33),RANK(G32,$G$31:$G$34)))</f>
        <v/>
      </c>
      <c r="N32" s="276" t="str">
        <f>IF(J32="","",IF(H11=3,RANK(J32,$J$31:$J$33)/10,RANK(J32,$J$31:$J$34)/10))</f>
        <v/>
      </c>
      <c r="O32" s="277" t="str">
        <f>IF(G32="","",IF(H10=3,RANK(Q32,$Q$31:$GQ$33,1),RANK(Q32,$Q$31:$Q$34,1)))</f>
        <v/>
      </c>
      <c r="Q32" s="219" t="e">
        <f>M32+N32</f>
        <v>#VALUE!</v>
      </c>
    </row>
    <row r="33" spans="2:17" ht="21">
      <c r="B33" s="163"/>
      <c r="C33" s="584" t="str">
        <f>D6</f>
        <v/>
      </c>
      <c r="D33" s="584"/>
      <c r="E33" s="585"/>
      <c r="F33" s="278" t="str">
        <f>D6</f>
        <v/>
      </c>
      <c r="G33" s="616" t="str">
        <f>IF(C25="","",IF(F33="","",SUM(C25,D25,E25,F25)))</f>
        <v/>
      </c>
      <c r="H33" s="616"/>
      <c r="I33" s="279"/>
      <c r="J33" s="280" t="str">
        <f>IF(C25="","",IF(F33="","",G25-H25))</f>
        <v/>
      </c>
      <c r="K33" s="279"/>
      <c r="L33" s="281"/>
      <c r="M33" s="282" t="str">
        <f>IF(G33="","",IF(H12=3,RANK(G33,$G$31:$G$33),RANK(G33,$G$31:$G$34)))</f>
        <v/>
      </c>
      <c r="N33" s="283" t="str">
        <f>IF(J33="","",IF(H12=3,RANK(J33,$J$31:$J$33)/10,RANK(J33,$J$31:$J$34)/10))</f>
        <v/>
      </c>
      <c r="O33" s="284" t="str">
        <f>IF(G33="","",IF(H10=3,RANK(Q33,$Q$31:$GQ$33,1),RANK(Q33,$Q$31:$Q$34,1)))</f>
        <v/>
      </c>
      <c r="Q33" s="219" t="e">
        <f>M33+N33</f>
        <v>#VALUE!</v>
      </c>
    </row>
    <row r="34" spans="2:17" ht="21.75" thickBot="1">
      <c r="B34" s="163"/>
      <c r="C34" s="577" t="str">
        <f>IF(H10=3,"",D7)</f>
        <v/>
      </c>
      <c r="D34" s="577"/>
      <c r="E34" s="578"/>
      <c r="F34" s="285" t="str">
        <f>IF(H10=3,"",D7)</f>
        <v/>
      </c>
      <c r="G34" s="615" t="str">
        <f>IF(C26="","",IF(F34="","",SUM(C26,D26,E26,F26)))</f>
        <v/>
      </c>
      <c r="H34" s="615"/>
      <c r="I34" s="406"/>
      <c r="J34" s="287" t="str">
        <f>IF(C26="","",IF(F34="","",G26-H26))</f>
        <v/>
      </c>
      <c r="K34" s="406"/>
      <c r="L34" s="407"/>
      <c r="M34" s="289" t="str">
        <f>IF(G34="","",IF(H13=3,RANK(G34,$G$31:$G$33),RANK(G34,$G$31:$G$34)))</f>
        <v/>
      </c>
      <c r="N34" s="290" t="str">
        <f>IF(J34="","",IF(H13=3,RANK(J34,$J$31:$J$33)/10,RANK(J34,$J$31:$J$34)/10))</f>
        <v/>
      </c>
      <c r="O34" s="408" t="str">
        <f>IF(G34="","",IF(H10=3,RANK(Q34,$Q$31:$GQ$33,1),RANK(Q34,$Q$31:$Q$34,1)))</f>
        <v/>
      </c>
      <c r="Q34" s="219" t="e">
        <f>M34+N34</f>
        <v>#VALUE!</v>
      </c>
    </row>
    <row r="35" spans="2:17" s="163" customFormat="1"/>
    <row r="36" spans="2:17" s="163" customFormat="1"/>
    <row r="37" spans="2:17" s="163" customFormat="1"/>
    <row r="38" spans="2:17" s="163" customFormat="1"/>
    <row r="39" spans="2:17" s="163" customFormat="1"/>
    <row r="40" spans="2:17" s="163" customFormat="1"/>
    <row r="41" spans="2:17" s="163" customFormat="1"/>
    <row r="42" spans="2:17" s="163" customFormat="1"/>
    <row r="43" spans="2:17" s="163" customFormat="1"/>
    <row r="44" spans="2:17" s="163" customFormat="1"/>
    <row r="45" spans="2:17" s="163" customFormat="1"/>
    <row r="46" spans="2:17" s="163" customFormat="1"/>
    <row r="47" spans="2:17" s="163" customFormat="1"/>
    <row r="48" spans="2:17" s="163" customFormat="1"/>
    <row r="49" s="163" customFormat="1"/>
    <row r="50" s="163" customFormat="1"/>
    <row r="51" s="163" customFormat="1"/>
    <row r="52" s="163" customFormat="1"/>
    <row r="53" s="163" customFormat="1"/>
    <row r="54" s="163" customFormat="1"/>
    <row r="55" s="163" customFormat="1"/>
    <row r="56" s="163" customFormat="1"/>
    <row r="57" s="163" customFormat="1"/>
    <row r="58" s="163" customFormat="1"/>
    <row r="59" s="163" customFormat="1"/>
    <row r="60" s="163" customFormat="1"/>
    <row r="61" s="163" customFormat="1"/>
    <row r="62" s="163" customFormat="1"/>
    <row r="63" s="163" customFormat="1"/>
    <row r="64" s="163" customFormat="1"/>
    <row r="65" s="163" customFormat="1"/>
    <row r="66" s="163" customFormat="1"/>
    <row r="67" s="163" customFormat="1"/>
    <row r="68" s="163" customFormat="1"/>
    <row r="69" s="163" customFormat="1"/>
    <row r="70" s="163" customFormat="1"/>
    <row r="71" s="163" customFormat="1"/>
    <row r="72" s="163" customFormat="1"/>
    <row r="73" s="163" customFormat="1"/>
    <row r="74" s="163" customFormat="1"/>
    <row r="75" s="163" customFormat="1"/>
    <row r="76" s="163" customFormat="1"/>
    <row r="77" s="163" customFormat="1"/>
    <row r="78" s="163" customFormat="1"/>
    <row r="79" s="163" customFormat="1"/>
    <row r="80" s="163" customFormat="1"/>
    <row r="81" s="163" customFormat="1"/>
    <row r="82" s="163" customFormat="1"/>
    <row r="83" s="163" customFormat="1"/>
    <row r="84" s="163" customFormat="1"/>
    <row r="85" s="163" customFormat="1"/>
    <row r="86" s="163" customFormat="1"/>
    <row r="87" s="163" customFormat="1"/>
    <row r="88" s="163" customFormat="1"/>
    <row r="89" s="163" customFormat="1"/>
    <row r="90" s="163" customFormat="1"/>
    <row r="91" s="163" customFormat="1"/>
    <row r="92" s="163" customFormat="1"/>
    <row r="93" s="163" customFormat="1"/>
    <row r="94" s="163" customFormat="1"/>
    <row r="95" s="163" customFormat="1"/>
    <row r="96" s="163" customFormat="1"/>
    <row r="97" spans="2:2" s="163" customFormat="1"/>
    <row r="98" spans="2:2" s="163" customFormat="1"/>
    <row r="99" spans="2:2" s="163" customFormat="1"/>
    <row r="100" spans="2:2">
      <c r="B100" s="163"/>
    </row>
  </sheetData>
  <sheetProtection sheet="1" objects="1" scenarios="1" selectLockedCells="1"/>
  <mergeCells count="25">
    <mergeCell ref="C31:E31"/>
    <mergeCell ref="C32:E32"/>
    <mergeCell ref="C33:E33"/>
    <mergeCell ref="C34:E34"/>
    <mergeCell ref="B1:C1"/>
    <mergeCell ref="B12:G12"/>
    <mergeCell ref="D13:E13"/>
    <mergeCell ref="F13:G13"/>
    <mergeCell ref="B13:C13"/>
    <mergeCell ref="G34:H34"/>
    <mergeCell ref="G29:H30"/>
    <mergeCell ref="G33:H33"/>
    <mergeCell ref="G31:H31"/>
    <mergeCell ref="G32:H32"/>
    <mergeCell ref="M13:N13"/>
    <mergeCell ref="M29:N29"/>
    <mergeCell ref="I29:L30"/>
    <mergeCell ref="C3:E3"/>
    <mergeCell ref="I12:N12"/>
    <mergeCell ref="K13:L13"/>
    <mergeCell ref="I13:J13"/>
    <mergeCell ref="D4:H4"/>
    <mergeCell ref="D5:H5"/>
    <mergeCell ref="D6:H6"/>
    <mergeCell ref="D7:H7"/>
  </mergeCells>
  <phoneticPr fontId="0" type="noConversion"/>
  <pageMargins left="0.7" right="0.7" top="0.75" bottom="0.75" header="0.3" footer="0.3"/>
  <pageSetup orientation="portrait" horizontalDpi="200" verticalDpi="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AT72"/>
  <sheetViews>
    <sheetView showGridLines="0" showRowColHeaders="0" zoomScale="94" zoomScaleNormal="94" zoomScalePageLayoutView="89" workbookViewId="0">
      <selection activeCell="D14" sqref="D14"/>
    </sheetView>
  </sheetViews>
  <sheetFormatPr baseColWidth="10" defaultRowHeight="15"/>
  <cols>
    <col min="1" max="1" width="57.7109375" style="163" customWidth="1"/>
    <col min="2" max="3" width="27.85546875" customWidth="1"/>
    <col min="4" max="8" width="8.42578125" customWidth="1"/>
    <col min="9" max="10" width="27.85546875" customWidth="1"/>
    <col min="11" max="14" width="8.42578125" customWidth="1"/>
    <col min="15" max="15" width="13.7109375" customWidth="1"/>
    <col min="17" max="17" width="11.42578125" hidden="1" customWidth="1"/>
  </cols>
  <sheetData>
    <row r="1" spans="1:46" s="163" customFormat="1" ht="29.25" thickBot="1">
      <c r="B1" s="546" t="s">
        <v>114</v>
      </c>
      <c r="C1" s="547"/>
      <c r="D1" s="225">
        <v>6</v>
      </c>
    </row>
    <row r="2" spans="1:46" s="163" customFormat="1"/>
    <row r="3" spans="1:46" s="163" customFormat="1" ht="29.25" thickBot="1">
      <c r="B3" s="232"/>
      <c r="C3" s="574" t="s">
        <v>130</v>
      </c>
      <c r="D3" s="574"/>
      <c r="E3" s="574"/>
    </row>
    <row r="4" spans="1:46" ht="29.25" thickBot="1">
      <c r="A4" s="248">
        <v>61</v>
      </c>
      <c r="B4" s="163"/>
      <c r="C4" s="17" t="s">
        <v>2</v>
      </c>
      <c r="D4" s="557" t="str">
        <f>IF(Tournoi!P5="zzz","",Tournoi!P5)</f>
        <v/>
      </c>
      <c r="E4" s="558"/>
      <c r="F4" s="558"/>
      <c r="G4" s="558"/>
      <c r="H4" s="558"/>
      <c r="I4" s="163"/>
      <c r="J4" s="163"/>
      <c r="K4" s="230" t="s">
        <v>17</v>
      </c>
      <c r="L4" s="224">
        <v>3</v>
      </c>
      <c r="M4" s="220" t="s">
        <v>14</v>
      </c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</row>
    <row r="5" spans="1:46" ht="30" thickTop="1" thickBot="1">
      <c r="A5" s="248">
        <v>62</v>
      </c>
      <c r="B5" s="163"/>
      <c r="C5" s="16" t="s">
        <v>3</v>
      </c>
      <c r="D5" s="619" t="str">
        <f>IF(Tournoi!P6="zzz","",Tournoi!P6)</f>
        <v/>
      </c>
      <c r="E5" s="620"/>
      <c r="F5" s="620"/>
      <c r="G5" s="620"/>
      <c r="H5" s="620"/>
      <c r="I5" s="163"/>
      <c r="J5" s="163"/>
      <c r="K5" s="231" t="s">
        <v>18</v>
      </c>
      <c r="L5" s="221">
        <v>1</v>
      </c>
      <c r="M5" s="220" t="s">
        <v>67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</row>
    <row r="6" spans="1:46" ht="29.25" thickBot="1">
      <c r="A6" s="248">
        <v>63</v>
      </c>
      <c r="B6" s="163"/>
      <c r="C6" s="18" t="s">
        <v>4</v>
      </c>
      <c r="D6" s="621" t="str">
        <f>IF(Tournoi!P7="zzz","",Tournoi!P7)</f>
        <v/>
      </c>
      <c r="E6" s="622"/>
      <c r="F6" s="622"/>
      <c r="G6" s="622"/>
      <c r="H6" s="62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</row>
    <row r="7" spans="1:46" ht="29.25" thickBot="1">
      <c r="A7" s="248">
        <v>64</v>
      </c>
      <c r="B7" s="163"/>
      <c r="C7" s="16" t="s">
        <v>5</v>
      </c>
      <c r="D7" s="557" t="str">
        <f>IF(Tournoi!P8="zzz","",Tournoi!P8)</f>
        <v/>
      </c>
      <c r="E7" s="558"/>
      <c r="F7" s="558"/>
      <c r="G7" s="558"/>
      <c r="H7" s="558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</row>
    <row r="8" spans="1:46" s="163" customFormat="1"/>
    <row r="9" spans="1:46" s="163" customFormat="1" ht="15.75" thickBot="1"/>
    <row r="10" spans="1:46" s="163" customFormat="1" ht="36.75" thickBot="1">
      <c r="B10" s="181"/>
      <c r="C10" s="181"/>
      <c r="D10" s="181"/>
      <c r="E10" s="227" t="s">
        <v>19</v>
      </c>
      <c r="F10" s="227"/>
      <c r="G10" s="227"/>
      <c r="H10" s="228">
        <f>Tournoi!K25</f>
        <v>0</v>
      </c>
      <c r="I10" s="227" t="s">
        <v>130</v>
      </c>
      <c r="J10" s="169"/>
      <c r="K10" s="226"/>
      <c r="L10" s="226"/>
      <c r="M10" s="181"/>
      <c r="N10" s="181"/>
    </row>
    <row r="11" spans="1:46" s="163" customFormat="1" ht="57" customHeight="1" thickBot="1">
      <c r="B11" s="181"/>
      <c r="C11" s="181"/>
      <c r="D11" s="181"/>
      <c r="E11" s="182"/>
      <c r="F11" s="182"/>
      <c r="G11" s="182"/>
      <c r="H11" s="183"/>
      <c r="I11" s="181"/>
      <c r="J11" s="181"/>
      <c r="K11" s="181"/>
      <c r="L11" s="181"/>
      <c r="M11" s="181"/>
      <c r="N11" s="181"/>
    </row>
    <row r="12" spans="1:46" ht="32.25" thickBot="1">
      <c r="B12" s="548" t="str">
        <f>IF($H$10=4,"Poule de 4","")</f>
        <v/>
      </c>
      <c r="C12" s="572"/>
      <c r="D12" s="572"/>
      <c r="E12" s="572"/>
      <c r="F12" s="572"/>
      <c r="G12" s="573"/>
      <c r="H12" s="163"/>
      <c r="I12" s="548" t="str">
        <f>IF($H$10=3,"Poule de 3","")</f>
        <v/>
      </c>
      <c r="J12" s="549"/>
      <c r="K12" s="549"/>
      <c r="L12" s="549"/>
      <c r="M12" s="549"/>
      <c r="N12" s="550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</row>
    <row r="13" spans="1:46" ht="15.75" thickBot="1">
      <c r="B13" s="551" t="str">
        <f>IF($H$10=4,"Rencontres","")</f>
        <v/>
      </c>
      <c r="C13" s="552"/>
      <c r="D13" s="551" t="str">
        <f>IF($H$10=4,"Scores","")</f>
        <v/>
      </c>
      <c r="E13" s="552"/>
      <c r="F13" s="551" t="str">
        <f>IF($H$10=4,"Contrats","")</f>
        <v/>
      </c>
      <c r="G13" s="552"/>
      <c r="H13" s="163"/>
      <c r="I13" s="575" t="str">
        <f>IF($H$10=3,"Rencontres","")</f>
        <v/>
      </c>
      <c r="J13" s="576"/>
      <c r="K13" s="553" t="str">
        <f>IF($H$10=3,"Scores","")</f>
        <v/>
      </c>
      <c r="L13" s="554"/>
      <c r="M13" s="553" t="str">
        <f>IF($H$10=3,"Contrats","")</f>
        <v/>
      </c>
      <c r="N13" s="554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</row>
    <row r="14" spans="1:46" ht="24" customHeight="1">
      <c r="B14" s="242" t="str">
        <f>IF(H10=4,D4,"")</f>
        <v/>
      </c>
      <c r="C14" s="243" t="str">
        <f>IF(H10=4,D5,"")</f>
        <v/>
      </c>
      <c r="D14" s="46"/>
      <c r="E14" s="47"/>
      <c r="F14" s="48"/>
      <c r="G14" s="47"/>
      <c r="H14" s="163"/>
      <c r="I14" s="242" t="str">
        <f>IF($H$10=4,"",D4)</f>
        <v/>
      </c>
      <c r="J14" s="243" t="str">
        <f>IF($H$10=4,"",D5)</f>
        <v/>
      </c>
      <c r="K14" s="132"/>
      <c r="L14" s="131"/>
      <c r="M14" s="119"/>
      <c r="N14" s="120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</row>
    <row r="15" spans="1:46" ht="24" customHeight="1">
      <c r="B15" s="244" t="str">
        <f>IF(H10=4,D6,"")</f>
        <v/>
      </c>
      <c r="C15" s="245" t="str">
        <f>IF(H10=4,D7,"")</f>
        <v/>
      </c>
      <c r="D15" s="49"/>
      <c r="E15" s="50"/>
      <c r="F15" s="51"/>
      <c r="G15" s="50"/>
      <c r="H15" s="163"/>
      <c r="I15" s="244" t="str">
        <f>IF($H$10=4,"",D4)</f>
        <v/>
      </c>
      <c r="J15" s="245" t="str">
        <f>IF($H$10=4,"",D6)</f>
        <v/>
      </c>
      <c r="K15" s="134"/>
      <c r="L15" s="133"/>
      <c r="M15" s="121"/>
      <c r="N15" s="122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</row>
    <row r="16" spans="1:46" ht="24" customHeight="1">
      <c r="B16" s="244" t="str">
        <f>IF(H10=4,D4,"")</f>
        <v/>
      </c>
      <c r="C16" s="245" t="str">
        <f>IF(H10=4,D6,"")</f>
        <v/>
      </c>
      <c r="D16" s="49"/>
      <c r="E16" s="50"/>
      <c r="F16" s="51"/>
      <c r="G16" s="50"/>
      <c r="H16" s="163"/>
      <c r="I16" s="244" t="str">
        <f>IF($H$10=4,"",D5)</f>
        <v/>
      </c>
      <c r="J16" s="245" t="str">
        <f>IF($H$10=4,"",D6)</f>
        <v/>
      </c>
      <c r="K16" s="134"/>
      <c r="L16" s="133"/>
      <c r="M16" s="121"/>
      <c r="N16" s="122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</row>
    <row r="17" spans="2:46" ht="24" customHeight="1">
      <c r="B17" s="244" t="str">
        <f>IF(H10=4,D5,"")</f>
        <v/>
      </c>
      <c r="C17" s="245" t="str">
        <f>IF(H10=4,D7,"")</f>
        <v/>
      </c>
      <c r="D17" s="49"/>
      <c r="E17" s="50"/>
      <c r="F17" s="51"/>
      <c r="G17" s="50"/>
      <c r="H17" s="163"/>
      <c r="I17" s="244" t="str">
        <f>IF($H$10=4,"",D4)</f>
        <v/>
      </c>
      <c r="J17" s="245" t="str">
        <f>IF($H$10=4,"",D5)</f>
        <v/>
      </c>
      <c r="K17" s="134"/>
      <c r="L17" s="133"/>
      <c r="M17" s="121"/>
      <c r="N17" s="122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</row>
    <row r="18" spans="2:46" ht="24" customHeight="1">
      <c r="B18" s="244" t="str">
        <f>IF(H10=4,D4,"")</f>
        <v/>
      </c>
      <c r="C18" s="245" t="str">
        <f>IF(H10=4,D7,"")</f>
        <v/>
      </c>
      <c r="D18" s="49"/>
      <c r="E18" s="50"/>
      <c r="F18" s="51"/>
      <c r="G18" s="50"/>
      <c r="H18" s="163"/>
      <c r="I18" s="244" t="str">
        <f>IF($H$10=4,"",D4)</f>
        <v/>
      </c>
      <c r="J18" s="245" t="str">
        <f>IF($H$10=4,"",D6)</f>
        <v/>
      </c>
      <c r="K18" s="134"/>
      <c r="L18" s="133"/>
      <c r="M18" s="121"/>
      <c r="N18" s="122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</row>
    <row r="19" spans="2:46" ht="24" customHeight="1" thickBot="1">
      <c r="B19" s="246" t="str">
        <f>IF(H10=4,D5,"")</f>
        <v/>
      </c>
      <c r="C19" s="247" t="str">
        <f>IF(H10=4,D6,"")</f>
        <v/>
      </c>
      <c r="D19" s="52"/>
      <c r="E19" s="53"/>
      <c r="F19" s="54"/>
      <c r="G19" s="53"/>
      <c r="H19" s="163"/>
      <c r="I19" s="246" t="str">
        <f>IF($H$10=4,"",D5)</f>
        <v/>
      </c>
      <c r="J19" s="247" t="str">
        <f>IF($H$10=4,"",D6)</f>
        <v/>
      </c>
      <c r="K19" s="136"/>
      <c r="L19" s="135"/>
      <c r="M19" s="123"/>
      <c r="N19" s="124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</row>
    <row r="20" spans="2:46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</row>
    <row r="21" spans="2:46" ht="15.75" thickBot="1">
      <c r="B21" s="170"/>
      <c r="C21" s="170"/>
      <c r="D21" s="170"/>
      <c r="E21" s="170"/>
      <c r="F21" s="170"/>
      <c r="G21" s="184"/>
      <c r="H21" s="184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</row>
    <row r="22" spans="2:46" ht="16.5" hidden="1" thickTop="1" thickBot="1">
      <c r="B22" s="185"/>
      <c r="C22" s="186" t="s">
        <v>9</v>
      </c>
      <c r="D22" s="186" t="s">
        <v>10</v>
      </c>
      <c r="E22" s="186" t="s">
        <v>11</v>
      </c>
      <c r="F22" s="187" t="s">
        <v>12</v>
      </c>
      <c r="G22" s="188" t="s">
        <v>21</v>
      </c>
      <c r="H22" s="189" t="s">
        <v>22</v>
      </c>
      <c r="I22" s="170"/>
      <c r="J22" s="190" t="s">
        <v>25</v>
      </c>
      <c r="K22" s="186" t="s">
        <v>9</v>
      </c>
      <c r="L22" s="186" t="s">
        <v>10</v>
      </c>
      <c r="M22" s="186" t="s">
        <v>11</v>
      </c>
      <c r="N22" s="186" t="s">
        <v>12</v>
      </c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</row>
    <row r="23" spans="2:46" hidden="1">
      <c r="B23" s="191" t="s">
        <v>2</v>
      </c>
      <c r="C23" s="192" t="str">
        <f>IF(H10="","",IF(H10=4,IF(D14="","",IF(D14&lt;E14,$L$5,$L$4)),IF(K14="","",IF(K14&lt;L14,$L$5,$L$4))))</f>
        <v/>
      </c>
      <c r="D23" s="193" t="str">
        <f>IF(H10="","",IF(H10=4,IF(D16="","",IF(D16&lt;E16,$L$5,$L$4)),IF(K15="","",IF(K15&lt;L15,$L$5,$L$4))))</f>
        <v/>
      </c>
      <c r="E23" s="193" t="str">
        <f>IF(H10="","",IF(H10=4,IF(D18="","",IF(D18&lt;E18,$L$5,$L$4)),IF(K17="","",IF(K17&lt;L17,$L$5,$L$4))))</f>
        <v/>
      </c>
      <c r="F23" s="194" t="str">
        <f>IF(H10="","",IF(H10=4,"",IF(K18="","",IF(K18&lt;L18,$L$5,$L$4))))</f>
        <v/>
      </c>
      <c r="G23" s="193">
        <f>IF(H10="","",IF(H10=4,SUM(D14,D16,D18),SUM(K14,K15,K17,K18)))</f>
        <v>0</v>
      </c>
      <c r="H23" s="195">
        <f>IF(H10="","",IF(H10=4,SUM(E14,E16,E18),SUM(L14,L15,L17,L18)))</f>
        <v>0</v>
      </c>
      <c r="I23" s="170"/>
      <c r="J23" s="196" t="s">
        <v>2</v>
      </c>
      <c r="K23" s="192" t="str">
        <f>IF(C23="","",IF(H10="","",IF(H10=3,M14,F14)))</f>
        <v/>
      </c>
      <c r="L23" s="193" t="str">
        <f>IF(D23="","",IF(H10="","",IF(H10=3,M15,F16)))</f>
        <v/>
      </c>
      <c r="M23" s="193" t="str">
        <f>IF(E23="","",IF(H10="","",IF(H10=3,M17,F18)))</f>
        <v/>
      </c>
      <c r="N23" s="194" t="str">
        <f>IF(F23="","",IF(H10="","",IF(H10=3,M18,"")))</f>
        <v/>
      </c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</row>
    <row r="24" spans="2:46" hidden="1">
      <c r="B24" s="197" t="s">
        <v>3</v>
      </c>
      <c r="C24" s="198" t="str">
        <f>IF(H10="","",IF(H10=4,IF(E14="","",IF(E14&lt;D14,$L$5,$L$4)),IF(L14="","",IF(L14&lt;K14,$L$5,$L$4))))</f>
        <v/>
      </c>
      <c r="D24" s="199" t="str">
        <f>IF(H10="","",IF(H10=4,IF(D17="","",IF(D17&lt;E17,$L$5,$L$4)),IF(K16="","",IF(K16&lt;L16,$L$5,$L$4))))</f>
        <v/>
      </c>
      <c r="E24" s="199" t="str">
        <f>IF(H10="","",IF(H10=4,IF(D19="","",IF(D19&lt;E19,$L$5,$L$4)),IF(L17="","",IF(L17&lt;K17,$L$5,$L$4))))</f>
        <v/>
      </c>
      <c r="F24" s="200" t="str">
        <f>IF(H10="","",IF(H10=4,"",IF(K19="","",IF(K19&lt;L19,$L$5,$L$4))))</f>
        <v/>
      </c>
      <c r="G24" s="199">
        <f>IF(H10="","",IF(H10=4,SUM(E14,D17,D19),SUM(L14,K16,L17,K19)))</f>
        <v>0</v>
      </c>
      <c r="H24" s="201">
        <f>IF(H10="","",IF(H10=4,SUM(D14,D16,D18),SUM(K14,L16,K17,L19)))</f>
        <v>0</v>
      </c>
      <c r="I24" s="170"/>
      <c r="J24" s="202" t="s">
        <v>3</v>
      </c>
      <c r="K24" s="198" t="str">
        <f>IF(C24="","",IF(H10="","",IF(H10=3,N14,G14)))</f>
        <v/>
      </c>
      <c r="L24" s="199" t="str">
        <f>IF(D24="","",IF(H10="","",IF(H10=3,M16,F17)))</f>
        <v/>
      </c>
      <c r="M24" s="199" t="str">
        <f>IF(E24="","",IF(H10="","",IF(H10=3,N17,F19)))</f>
        <v/>
      </c>
      <c r="N24" s="200" t="str">
        <f>IF(F24="","",IF(H10="","",IF(H10=3,M19,"")))</f>
        <v/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</row>
    <row r="25" spans="2:46" hidden="1">
      <c r="B25" s="203" t="s">
        <v>4</v>
      </c>
      <c r="C25" s="204" t="str">
        <f>IF(H10="","",IF(H10=4,IF(D15="","",IF(D15&lt;E15,$L$5,$L$4)),IF(L15="","",IF(L15&lt;K15,$L$5,$L$4))))</f>
        <v/>
      </c>
      <c r="D25" s="205" t="str">
        <f>IF(H10="","",IF(H10=4,IF(E16="","",IF(E16&lt;D16,$L$5,$L$4)),IF(L16="","",IF(L16&lt;K16,$L$5,$L$4))))</f>
        <v/>
      </c>
      <c r="E25" s="205" t="str">
        <f>IF(H10="","",IF(H10=4,IF(E19="","",IF(E19&lt;D19,$L$5,$L$4)),IF(L18="","",IF(L18&lt;K18,$L$5,$L$4))))</f>
        <v/>
      </c>
      <c r="F25" s="206" t="str">
        <f>IF(H10="","",IF(H10=4,"",IF(L19="","",IF(L19&lt;K19,$L$5,$L$4))))</f>
        <v/>
      </c>
      <c r="G25" s="205">
        <f>IF(H10="","",IF(H10=4,SUM(D15,E16,E19),SUM(L15,L16,L18,L19)))</f>
        <v>0</v>
      </c>
      <c r="H25" s="207">
        <f>IF(H10="","",IF(H10=4,SUM(E15,D16,D19),SUM(K15,K16,K18,K19)))</f>
        <v>0</v>
      </c>
      <c r="I25" s="170"/>
      <c r="J25" s="208" t="s">
        <v>4</v>
      </c>
      <c r="K25" s="204" t="str">
        <f>IF(C25="","",IF(H10="","",IF(H10=3,N15,F15)))</f>
        <v/>
      </c>
      <c r="L25" s="205" t="str">
        <f>IF(D25="","",IF(H10="","",IF(H10=3,N16,G16)))</f>
        <v/>
      </c>
      <c r="M25" s="205" t="str">
        <f>IF(E25="","",IF(H10="","",IF(H10=3,N18,G19)))</f>
        <v/>
      </c>
      <c r="N25" s="206" t="str">
        <f>IF(F25="","",IF(H10="","",IF(H10=3,N19,"")))</f>
        <v/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</row>
    <row r="26" spans="2:46" ht="15.75" hidden="1" thickBot="1">
      <c r="B26" s="209" t="s">
        <v>5</v>
      </c>
      <c r="C26" s="210" t="str">
        <f>IF(H10="","",IF(H10=3,"",IF(E15="","",IF(E15&lt;D15,$L$5,$L$4))))</f>
        <v/>
      </c>
      <c r="D26" s="211" t="str">
        <f>IF(H10="","",IF(H10=3,"",IF(E17="","",IF(E17&lt;D17,$L$5,$L$4))))</f>
        <v/>
      </c>
      <c r="E26" s="211" t="str">
        <f>IF(H10="","",IF(H10=3,"",IF(E18="","",IF(E18&lt;D18,$L$5,$L$4))))</f>
        <v/>
      </c>
      <c r="F26" s="212" t="str">
        <f>IF(H10="","",IF(H10=4,"",IF(K19="","","")))</f>
        <v/>
      </c>
      <c r="G26" s="213" t="str">
        <f>IF(H10="","",IF(H10=4,SUM(E15,E17,E18),""))</f>
        <v/>
      </c>
      <c r="H26" s="214" t="str">
        <f>IF(H10="","",IF(H10=4,SUM(D15,D17,D18),""))</f>
        <v/>
      </c>
      <c r="I26" s="170"/>
      <c r="J26" s="215" t="s">
        <v>5</v>
      </c>
      <c r="K26" s="210" t="str">
        <f>IF(C26="","",IF(H10="","",IF(H10=3,"",G15)))</f>
        <v/>
      </c>
      <c r="L26" s="211" t="str">
        <f>IF(D26="","",IF(H10="","",IF(H10=3,"",G17)))</f>
        <v/>
      </c>
      <c r="M26" s="211" t="str">
        <f>IF(E26="","",IF(H10="","",IF(H10=3,"",G18)))</f>
        <v/>
      </c>
      <c r="N26" s="212" t="str">
        <f>IF(F26="","",IF(H10="","",IF(H10=3,"","")))</f>
        <v/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</row>
    <row r="27" spans="2:46" ht="15.75" thickTop="1">
      <c r="B27" s="170"/>
      <c r="C27" s="170"/>
      <c r="D27" s="170"/>
      <c r="E27" s="170"/>
      <c r="F27" s="170"/>
      <c r="G27" s="163"/>
      <c r="H27" s="163"/>
      <c r="I27" s="163"/>
      <c r="J27" s="163"/>
      <c r="K27" s="163"/>
      <c r="L27" s="163"/>
      <c r="M27" s="163"/>
      <c r="N27" s="163"/>
      <c r="O27" s="170"/>
      <c r="P27" s="170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</row>
    <row r="28" spans="2:46" ht="96" customHeight="1" thickBot="1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70"/>
      <c r="P28" s="170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</row>
    <row r="29" spans="2:46" ht="15.75" thickBot="1">
      <c r="B29" s="163"/>
      <c r="C29" s="163"/>
      <c r="D29" s="163"/>
      <c r="E29" s="163"/>
      <c r="F29" s="216"/>
      <c r="G29" s="568" t="s">
        <v>13</v>
      </c>
      <c r="H29" s="568"/>
      <c r="I29" s="568" t="s">
        <v>20</v>
      </c>
      <c r="J29" s="568"/>
      <c r="K29" s="568"/>
      <c r="L29" s="569"/>
      <c r="M29" s="565" t="s">
        <v>1</v>
      </c>
      <c r="N29" s="566"/>
      <c r="O29" s="11" t="s">
        <v>23</v>
      </c>
      <c r="P29" s="217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</row>
    <row r="30" spans="2:46" ht="15.75" thickBot="1">
      <c r="B30" s="163"/>
      <c r="C30" s="163"/>
      <c r="D30" s="163"/>
      <c r="E30" s="163"/>
      <c r="F30" s="218"/>
      <c r="G30" s="570"/>
      <c r="H30" s="570"/>
      <c r="I30" s="570"/>
      <c r="J30" s="570"/>
      <c r="K30" s="570"/>
      <c r="L30" s="571"/>
      <c r="M30" s="14" t="s">
        <v>14</v>
      </c>
      <c r="N30" s="15" t="s">
        <v>15</v>
      </c>
      <c r="O30" s="10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</row>
    <row r="31" spans="2:46" ht="21">
      <c r="B31" s="163"/>
      <c r="C31" s="577" t="str">
        <f>D4</f>
        <v/>
      </c>
      <c r="D31" s="577"/>
      <c r="E31" s="578"/>
      <c r="F31" s="233" t="str">
        <f>D4</f>
        <v/>
      </c>
      <c r="G31" s="567" t="str">
        <f>IF(C23="","",IF(F31="","",SUM(C23,D23,E23,F23)))</f>
        <v/>
      </c>
      <c r="H31" s="567"/>
      <c r="I31" s="12"/>
      <c r="J31" s="13" t="str">
        <f>IF(C23="","",IF(F31="","",G23-H23))</f>
        <v/>
      </c>
      <c r="K31" s="12"/>
      <c r="L31" s="82"/>
      <c r="M31" s="85" t="str">
        <f>IF(G31="","",IF(H10=3,RANK(G31,$G$31:$G$33),RANK(G31,$G$31:$G$34)))</f>
        <v/>
      </c>
      <c r="N31" s="147" t="str">
        <f>IF(J31="","",IF(H10=3,RANK(J31,$J$31:$J$33)/10,RANK(J31,$J$31:$J$34)/10))</f>
        <v/>
      </c>
      <c r="O31" s="87" t="str">
        <f>IF(G31="","",IF(H10=3,RANK(Q31,$Q$31:$GQ$33,1),RANK(Q31,$Q$31:$Q$34,1)))</f>
        <v/>
      </c>
      <c r="P31" s="163"/>
      <c r="Q31" s="219" t="e">
        <f>M31+N31</f>
        <v>#VALUE!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</row>
    <row r="32" spans="2:46" ht="21">
      <c r="B32" s="163"/>
      <c r="C32" s="579" t="str">
        <f>D5</f>
        <v/>
      </c>
      <c r="D32" s="579"/>
      <c r="E32" s="580"/>
      <c r="F32" s="234" t="str">
        <f>D5</f>
        <v/>
      </c>
      <c r="G32" s="583" t="str">
        <f>IF(C24="","",IF(F32="","",SUM(C24,D24,E24,F24)))</f>
        <v/>
      </c>
      <c r="H32" s="583"/>
      <c r="I32" s="1"/>
      <c r="J32" s="8" t="str">
        <f>IF(C24="","",IF(F32="","",G24-H24))</f>
        <v/>
      </c>
      <c r="K32" s="1"/>
      <c r="L32" s="83"/>
      <c r="M32" s="86" t="str">
        <f>IF(G32="","",IF(H11=3,RANK(G32,$G$31:$G$33),RANK(G32,$G$31:$G$34)))</f>
        <v/>
      </c>
      <c r="N32" s="148" t="str">
        <f>IF(J32="","",IF(H11=3,RANK(J32,$J$31:$J$33)/10,RANK(J32,$J$31:$J$34)/10))</f>
        <v/>
      </c>
      <c r="O32" s="88" t="str">
        <f>IF(G32="","",IF(H10=3,RANK(Q32,$Q$31:$GQ$33,1),RANK(Q32,$Q$31:$Q$34,1)))</f>
        <v/>
      </c>
      <c r="P32" s="163"/>
      <c r="Q32" s="219" t="e">
        <f>M32+N32</f>
        <v>#VALUE!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</row>
    <row r="33" spans="2:46" ht="21">
      <c r="B33" s="163"/>
      <c r="C33" s="584" t="str">
        <f>D6</f>
        <v/>
      </c>
      <c r="D33" s="584"/>
      <c r="E33" s="585"/>
      <c r="F33" s="235" t="str">
        <f>D6</f>
        <v/>
      </c>
      <c r="G33" s="582" t="str">
        <f>IF(C25="","",IF(F33="","",SUM(C25,D25,E25,F25)))</f>
        <v/>
      </c>
      <c r="H33" s="582"/>
      <c r="I33" s="2"/>
      <c r="J33" s="9" t="str">
        <f>IF(C25="","",IF(F33="","",G25-H25))</f>
        <v/>
      </c>
      <c r="K33" s="2"/>
      <c r="L33" s="84"/>
      <c r="M33" s="95" t="str">
        <f>IF(G33="","",IF(H12=3,RANK(G33,$G$31:$G$33),RANK(G33,$G$31:$G$34)))</f>
        <v/>
      </c>
      <c r="N33" s="149" t="str">
        <f>IF(J33="","",IF(H12=3,RANK(J33,$J$31:$J$33)/10,RANK(J33,$J$31:$J$34)/10))</f>
        <v/>
      </c>
      <c r="O33" s="89" t="str">
        <f>IF(G33="","",IF(H10=3,RANK(Q33,$Q$31:$GQ$33,1),RANK(Q33,$Q$31:$Q$34,1)))</f>
        <v/>
      </c>
      <c r="P33" s="163"/>
      <c r="Q33" s="219" t="e">
        <f>M33+N33</f>
        <v>#VALUE!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</row>
    <row r="34" spans="2:46" ht="21.75" thickBot="1">
      <c r="B34" s="163"/>
      <c r="C34" s="577" t="str">
        <f>IF(H10=3,"",D7)</f>
        <v/>
      </c>
      <c r="D34" s="577"/>
      <c r="E34" s="578"/>
      <c r="F34" s="236" t="str">
        <f>IF(H10=3,"",D7)</f>
        <v/>
      </c>
      <c r="G34" s="581" t="str">
        <f>IF(C26="","",IF(F34="","",SUM(C26,D26,E26,F26)))</f>
        <v/>
      </c>
      <c r="H34" s="581"/>
      <c r="I34" s="403"/>
      <c r="J34" s="238" t="str">
        <f>IF(C26="","",IF(F34="","",G26-H26))</f>
        <v/>
      </c>
      <c r="K34" s="403"/>
      <c r="L34" s="404"/>
      <c r="M34" s="240" t="str">
        <f>IF(G34="","",IF(H13=3,RANK(G34,$G$31:$G$33),RANK(G34,$G$31:$G$34)))</f>
        <v/>
      </c>
      <c r="N34" s="402" t="str">
        <f>IF(J34="","",IF(H13=3,RANK(J34,$J$31:$J$33)/10,RANK(J34,$J$31:$J$34)/10))</f>
        <v/>
      </c>
      <c r="O34" s="405" t="str">
        <f>IF(G34="","",IF(H10=3,RANK(Q34,$Q$31:$GQ$33,1),RANK(Q34,$Q$31:$Q$34,1)))</f>
        <v/>
      </c>
      <c r="P34" s="163"/>
      <c r="Q34" s="219" t="e">
        <f>M34+N34</f>
        <v>#VALUE!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</row>
    <row r="35" spans="2:46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</row>
    <row r="36" spans="2:46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</row>
    <row r="37" spans="2:46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</row>
    <row r="38" spans="2:46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</row>
    <row r="39" spans="2:46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</row>
    <row r="40" spans="2:46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</row>
    <row r="41" spans="2:46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</row>
    <row r="42" spans="2:46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</row>
    <row r="43" spans="2:46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</row>
    <row r="44" spans="2:46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</row>
    <row r="45" spans="2:46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</row>
    <row r="46" spans="2:46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</row>
    <row r="47" spans="2:46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</row>
    <row r="48" spans="2:46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</row>
    <row r="49" spans="2:43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</row>
    <row r="50" spans="2:43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</row>
    <row r="51" spans="2:43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</row>
    <row r="52" spans="2:43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</row>
    <row r="53" spans="2:43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</row>
    <row r="54" spans="2:43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</row>
    <row r="55" spans="2:43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</row>
    <row r="56" spans="2:43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</row>
    <row r="57" spans="2:43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</row>
    <row r="58" spans="2:43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</row>
    <row r="59" spans="2:43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</row>
    <row r="60" spans="2:43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</row>
    <row r="61" spans="2:43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</row>
    <row r="62" spans="2:43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</row>
    <row r="63" spans="2:43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</row>
    <row r="64" spans="2:43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</row>
    <row r="65" spans="2:43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</row>
    <row r="66" spans="2:43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</row>
    <row r="67" spans="2:43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</row>
    <row r="68" spans="2:43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</row>
    <row r="69" spans="2:43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</row>
    <row r="70" spans="2:43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</row>
    <row r="71" spans="2:43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</row>
    <row r="72" spans="2:43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</row>
  </sheetData>
  <sheetProtection sheet="1" objects="1" scenarios="1" selectLockedCells="1"/>
  <mergeCells count="25">
    <mergeCell ref="M29:N29"/>
    <mergeCell ref="G31:H31"/>
    <mergeCell ref="I13:J13"/>
    <mergeCell ref="K13:L13"/>
    <mergeCell ref="I29:L30"/>
    <mergeCell ref="G34:H34"/>
    <mergeCell ref="G29:H30"/>
    <mergeCell ref="G33:H33"/>
    <mergeCell ref="G32:H32"/>
    <mergeCell ref="C32:E32"/>
    <mergeCell ref="C33:E33"/>
    <mergeCell ref="C34:E34"/>
    <mergeCell ref="C31:E31"/>
    <mergeCell ref="B1:C1"/>
    <mergeCell ref="B12:G12"/>
    <mergeCell ref="I12:N12"/>
    <mergeCell ref="D13:E13"/>
    <mergeCell ref="F13:G13"/>
    <mergeCell ref="C3:E3"/>
    <mergeCell ref="M13:N13"/>
    <mergeCell ref="D4:H4"/>
    <mergeCell ref="D5:H5"/>
    <mergeCell ref="D6:H6"/>
    <mergeCell ref="D7:H7"/>
    <mergeCell ref="B13:C13"/>
  </mergeCells>
  <phoneticPr fontId="0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</sheetPr>
  <dimension ref="A1:AK80"/>
  <sheetViews>
    <sheetView showGridLines="0" showRowColHeaders="0" zoomScale="94" zoomScaleNormal="94" zoomScalePageLayoutView="89" workbookViewId="0">
      <selection activeCell="D14" sqref="D14"/>
    </sheetView>
  </sheetViews>
  <sheetFormatPr baseColWidth="10" defaultRowHeight="15"/>
  <cols>
    <col min="1" max="1" width="57.7109375" style="163" customWidth="1"/>
    <col min="2" max="3" width="27.5703125" customWidth="1"/>
    <col min="4" max="8" width="8.42578125" customWidth="1"/>
    <col min="9" max="10" width="28" customWidth="1"/>
    <col min="11" max="14" width="8.42578125" customWidth="1"/>
    <col min="15" max="15" width="13.7109375" customWidth="1"/>
    <col min="17" max="17" width="11.42578125" hidden="1" customWidth="1"/>
  </cols>
  <sheetData>
    <row r="1" spans="1:37" s="163" customFormat="1" ht="29.25" thickBot="1">
      <c r="B1" s="546" t="s">
        <v>114</v>
      </c>
      <c r="C1" s="547"/>
      <c r="D1" s="225">
        <v>7</v>
      </c>
    </row>
    <row r="2" spans="1:37" s="163" customFormat="1"/>
    <row r="3" spans="1:37" s="163" customFormat="1" ht="29.25" thickBot="1">
      <c r="B3" s="232"/>
      <c r="C3" s="574" t="s">
        <v>130</v>
      </c>
      <c r="D3" s="574"/>
      <c r="E3" s="574"/>
    </row>
    <row r="4" spans="1:37" ht="29.25" thickBot="1">
      <c r="A4" s="248">
        <v>71</v>
      </c>
      <c r="B4" s="163"/>
      <c r="C4" s="17" t="s">
        <v>2</v>
      </c>
      <c r="D4" s="557" t="str">
        <f>IF(Tournoi!Q5="zzz","",Tournoi!Q5)</f>
        <v/>
      </c>
      <c r="E4" s="558"/>
      <c r="F4" s="558"/>
      <c r="G4" s="558"/>
      <c r="H4" s="558"/>
      <c r="I4" s="163"/>
      <c r="J4" s="163"/>
      <c r="K4" s="230" t="s">
        <v>17</v>
      </c>
      <c r="L4" s="224">
        <v>3</v>
      </c>
      <c r="M4" s="220" t="s">
        <v>14</v>
      </c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</row>
    <row r="5" spans="1:37" ht="30" thickTop="1" thickBot="1">
      <c r="A5" s="248">
        <v>72</v>
      </c>
      <c r="B5" s="163"/>
      <c r="C5" s="16" t="s">
        <v>3</v>
      </c>
      <c r="D5" s="559" t="str">
        <f>IF(Tournoi!Q6="zzz","",Tournoi!Q6)</f>
        <v/>
      </c>
      <c r="E5" s="560"/>
      <c r="F5" s="560"/>
      <c r="G5" s="560"/>
      <c r="H5" s="560"/>
      <c r="I5" s="163"/>
      <c r="J5" s="163"/>
      <c r="K5" s="231" t="s">
        <v>18</v>
      </c>
      <c r="L5" s="221">
        <v>1</v>
      </c>
      <c r="M5" s="220" t="s">
        <v>67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</row>
    <row r="6" spans="1:37" ht="29.25" thickBot="1">
      <c r="A6" s="248">
        <v>73</v>
      </c>
      <c r="B6" s="163"/>
      <c r="C6" s="18" t="s">
        <v>4</v>
      </c>
      <c r="D6" s="561" t="str">
        <f>IF(Tournoi!Q7="zzz","",Tournoi!Q7)</f>
        <v/>
      </c>
      <c r="E6" s="562"/>
      <c r="F6" s="562"/>
      <c r="G6" s="562"/>
      <c r="H6" s="56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</row>
    <row r="7" spans="1:37" ht="29.25" thickBot="1">
      <c r="A7" s="248">
        <v>74</v>
      </c>
      <c r="B7" s="163"/>
      <c r="C7" s="16" t="s">
        <v>5</v>
      </c>
      <c r="D7" s="563" t="str">
        <f>IF(Tournoi!Q8="zzz","",Tournoi!Q8)</f>
        <v/>
      </c>
      <c r="E7" s="564"/>
      <c r="F7" s="564"/>
      <c r="G7" s="564"/>
      <c r="H7" s="564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</row>
    <row r="8" spans="1:37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</row>
    <row r="9" spans="1:37" ht="15.75" thickBot="1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</row>
    <row r="10" spans="1:37" ht="36.75" thickBot="1">
      <c r="B10" s="181"/>
      <c r="C10" s="181"/>
      <c r="D10" s="181"/>
      <c r="E10" s="227" t="s">
        <v>19</v>
      </c>
      <c r="F10" s="227"/>
      <c r="G10" s="227"/>
      <c r="H10" s="228">
        <f>Tournoi!K26</f>
        <v>0</v>
      </c>
      <c r="I10" s="227" t="s">
        <v>130</v>
      </c>
      <c r="J10" s="169"/>
      <c r="K10" s="226"/>
      <c r="L10" s="181"/>
      <c r="M10" s="181"/>
      <c r="N10" s="181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</row>
    <row r="11" spans="1:37" ht="57" customHeight="1" thickBot="1">
      <c r="B11" s="181"/>
      <c r="C11" s="181"/>
      <c r="D11" s="181"/>
      <c r="E11" s="182"/>
      <c r="F11" s="182"/>
      <c r="G11" s="182"/>
      <c r="H11" s="183"/>
      <c r="I11" s="181"/>
      <c r="J11" s="181"/>
      <c r="K11" s="181"/>
      <c r="L11" s="181"/>
      <c r="M11" s="181"/>
      <c r="N11" s="181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</row>
    <row r="12" spans="1:37" ht="32.25" thickBot="1">
      <c r="B12" s="548" t="str">
        <f>IF($H$10=4,"Poule de 4","")</f>
        <v/>
      </c>
      <c r="C12" s="572"/>
      <c r="D12" s="572"/>
      <c r="E12" s="572"/>
      <c r="F12" s="572"/>
      <c r="G12" s="573"/>
      <c r="H12" s="163"/>
      <c r="I12" s="548" t="str">
        <f>IF($H$10=3,"Poule de 3","")</f>
        <v/>
      </c>
      <c r="J12" s="549"/>
      <c r="K12" s="549"/>
      <c r="L12" s="549"/>
      <c r="M12" s="549"/>
      <c r="N12" s="550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</row>
    <row r="13" spans="1:37" ht="15.75" thickBot="1">
      <c r="B13" s="551" t="str">
        <f>IF($H$10=4,"Rencontres","")</f>
        <v/>
      </c>
      <c r="C13" s="552"/>
      <c r="D13" s="551" t="str">
        <f>IF($H$10=4,"Scores","")</f>
        <v/>
      </c>
      <c r="E13" s="552"/>
      <c r="F13" s="551" t="str">
        <f>IF($H$10=4,"Contrats","")</f>
        <v/>
      </c>
      <c r="G13" s="552"/>
      <c r="H13" s="163"/>
      <c r="I13" s="575" t="str">
        <f>IF($H$10=3,"Rencontres","")</f>
        <v/>
      </c>
      <c r="J13" s="576"/>
      <c r="K13" s="575" t="str">
        <f>IF($H$10=3,"Scores","")</f>
        <v/>
      </c>
      <c r="L13" s="576"/>
      <c r="M13" s="575" t="str">
        <f>IF($H$10=3,"Contrats","")</f>
        <v/>
      </c>
      <c r="N13" s="576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</row>
    <row r="14" spans="1:37" ht="24" customHeight="1">
      <c r="B14" s="242" t="str">
        <f>IF(H10=4,D4,"")</f>
        <v/>
      </c>
      <c r="C14" s="243" t="str">
        <f>IF(H10=4,D5,"")</f>
        <v/>
      </c>
      <c r="D14" s="46"/>
      <c r="E14" s="47"/>
      <c r="F14" s="48"/>
      <c r="G14" s="47"/>
      <c r="H14" s="163"/>
      <c r="I14" s="90" t="str">
        <f>IF($H$10=4,"",D4)</f>
        <v/>
      </c>
      <c r="J14" s="91" t="str">
        <f>IF($H$10=4,"",D5)</f>
        <v/>
      </c>
      <c r="K14" s="132"/>
      <c r="L14" s="131"/>
      <c r="M14" s="46"/>
      <c r="N14" s="47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ht="24" customHeight="1">
      <c r="B15" s="244" t="str">
        <f>IF(H10=4,D6,"")</f>
        <v/>
      </c>
      <c r="C15" s="245" t="str">
        <f>IF(H10=4,D7,"")</f>
        <v/>
      </c>
      <c r="D15" s="49"/>
      <c r="E15" s="50"/>
      <c r="F15" s="51"/>
      <c r="G15" s="50"/>
      <c r="H15" s="163"/>
      <c r="I15" s="92" t="str">
        <f>IF($H$10=4,"",D4)</f>
        <v/>
      </c>
      <c r="J15" s="93" t="str">
        <f>IF($H$10=4,"",D6)</f>
        <v/>
      </c>
      <c r="K15" s="134"/>
      <c r="L15" s="133"/>
      <c r="M15" s="49"/>
      <c r="N15" s="50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ht="24" customHeight="1">
      <c r="B16" s="244" t="str">
        <f>IF(H10=4,D4,"")</f>
        <v/>
      </c>
      <c r="C16" s="245" t="str">
        <f>IF(H10=4,D6,"")</f>
        <v/>
      </c>
      <c r="D16" s="49"/>
      <c r="E16" s="50"/>
      <c r="F16" s="51"/>
      <c r="G16" s="50"/>
      <c r="H16" s="163"/>
      <c r="I16" s="92" t="str">
        <f>IF($H$10=4,"",D5)</f>
        <v/>
      </c>
      <c r="J16" s="93" t="str">
        <f>IF($H$10=4,"",D6)</f>
        <v/>
      </c>
      <c r="K16" s="134"/>
      <c r="L16" s="133"/>
      <c r="M16" s="49"/>
      <c r="N16" s="50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</row>
    <row r="17" spans="2:37" ht="24" customHeight="1">
      <c r="B17" s="244" t="str">
        <f>IF(H10=4,D5,"")</f>
        <v/>
      </c>
      <c r="C17" s="245" t="str">
        <f>IF(H10=4,D7,"")</f>
        <v/>
      </c>
      <c r="D17" s="49"/>
      <c r="E17" s="50"/>
      <c r="F17" s="51"/>
      <c r="G17" s="50"/>
      <c r="H17" s="163"/>
      <c r="I17" s="92" t="str">
        <f>IF($H$10=4,"",D4)</f>
        <v/>
      </c>
      <c r="J17" s="93" t="str">
        <f>IF($H$10=4,"",D5)</f>
        <v/>
      </c>
      <c r="K17" s="134"/>
      <c r="L17" s="133"/>
      <c r="M17" s="49"/>
      <c r="N17" s="50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</row>
    <row r="18" spans="2:37" ht="24" customHeight="1">
      <c r="B18" s="244" t="str">
        <f>IF(H10=4,D4,"")</f>
        <v/>
      </c>
      <c r="C18" s="245" t="str">
        <f>IF(H10=4,D7,"")</f>
        <v/>
      </c>
      <c r="D18" s="49"/>
      <c r="E18" s="50"/>
      <c r="F18" s="51"/>
      <c r="G18" s="50"/>
      <c r="H18" s="163"/>
      <c r="I18" s="92" t="str">
        <f>IF($H$10=4,"",D4)</f>
        <v/>
      </c>
      <c r="J18" s="93" t="str">
        <f>IF($H$10=4,"",D6)</f>
        <v/>
      </c>
      <c r="K18" s="134"/>
      <c r="L18" s="133"/>
      <c r="M18" s="49"/>
      <c r="N18" s="50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</row>
    <row r="19" spans="2:37" ht="24" customHeight="1" thickBot="1">
      <c r="B19" s="246" t="str">
        <f>IF(H10=4,D5,"")</f>
        <v/>
      </c>
      <c r="C19" s="247" t="str">
        <f>IF(H10=4,D6,"")</f>
        <v/>
      </c>
      <c r="D19" s="52"/>
      <c r="E19" s="53"/>
      <c r="F19" s="54"/>
      <c r="G19" s="53"/>
      <c r="H19" s="163"/>
      <c r="I19" s="94" t="str">
        <f>IF($H$10=4,"",D5)</f>
        <v/>
      </c>
      <c r="J19" s="247" t="str">
        <f>IF($H$10=4,"",D6)</f>
        <v/>
      </c>
      <c r="K19" s="136"/>
      <c r="L19" s="135"/>
      <c r="M19" s="52"/>
      <c r="N19" s="5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</row>
    <row r="20" spans="2:37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</row>
    <row r="21" spans="2:37" ht="15.75" thickBot="1">
      <c r="B21" s="170"/>
      <c r="C21" s="170"/>
      <c r="D21" s="170"/>
      <c r="E21" s="170"/>
      <c r="F21" s="170"/>
      <c r="G21" s="184"/>
      <c r="H21" s="184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</row>
    <row r="22" spans="2:37" ht="16.5" hidden="1" thickTop="1" thickBot="1">
      <c r="B22" s="185"/>
      <c r="C22" s="186" t="s">
        <v>9</v>
      </c>
      <c r="D22" s="186" t="s">
        <v>10</v>
      </c>
      <c r="E22" s="186" t="s">
        <v>11</v>
      </c>
      <c r="F22" s="187" t="s">
        <v>12</v>
      </c>
      <c r="G22" s="188" t="s">
        <v>21</v>
      </c>
      <c r="H22" s="189" t="s">
        <v>22</v>
      </c>
      <c r="I22" s="170"/>
      <c r="J22" s="190" t="s">
        <v>25</v>
      </c>
      <c r="K22" s="186" t="s">
        <v>9</v>
      </c>
      <c r="L22" s="186" t="s">
        <v>10</v>
      </c>
      <c r="M22" s="186" t="s">
        <v>11</v>
      </c>
      <c r="N22" s="186" t="s">
        <v>12</v>
      </c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</row>
    <row r="23" spans="2:37" hidden="1">
      <c r="B23" s="191" t="s">
        <v>2</v>
      </c>
      <c r="C23" s="192" t="str">
        <f>IF(H10="","",IF(H10=4,IF(D14="","",IF(D14&lt;E14,$L$5,$L$4)),IF(K14="","",IF(K14&lt;L14,$L$5,$L$4))))</f>
        <v/>
      </c>
      <c r="D23" s="193" t="str">
        <f>IF(H10="","",IF(H10=4,IF(D16="","",IF(D16&lt;E16,$L$5,$L$4)),IF(K15="","",IF(K15&lt;L15,$L$5,$L$4))))</f>
        <v/>
      </c>
      <c r="E23" s="193" t="str">
        <f>IF(H10="","",IF(H10=4,IF(D18="","",IF(D18&lt;E18,$L$5,$L$4)),IF(K17="","",IF(K17&lt;L17,$L$5,$L$4))))</f>
        <v/>
      </c>
      <c r="F23" s="194" t="str">
        <f>IF(H10="","",IF(H10=4,"",IF(K18="","",IF(K18&lt;L18,$L$5,$L$4))))</f>
        <v/>
      </c>
      <c r="G23" s="193">
        <f>IF(H10="","",IF(H10=4,SUM(D14,D16,D18),SUM(K14,K15,K17,K18)))</f>
        <v>0</v>
      </c>
      <c r="H23" s="195">
        <f>IF(H10="","",IF(H10=4,SUM(E14,E16,E18),SUM(L14,L15,L17,L18)))</f>
        <v>0</v>
      </c>
      <c r="I23" s="170"/>
      <c r="J23" s="196" t="s">
        <v>2</v>
      </c>
      <c r="K23" s="192" t="str">
        <f>IF(C23="","",IF(H10="","",IF(H10=3,M14,F14)))</f>
        <v/>
      </c>
      <c r="L23" s="193" t="str">
        <f>IF(D23="","",IF(H10="","",IF(H10=3,M15,F16)))</f>
        <v/>
      </c>
      <c r="M23" s="193" t="str">
        <f>IF(E23="","",IF(H10="","",IF(H10=3,M17,F18)))</f>
        <v/>
      </c>
      <c r="N23" s="194" t="str">
        <f>IF(F23="","",IF(H10="","",IF(H10=3,M18,"")))</f>
        <v/>
      </c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</row>
    <row r="24" spans="2:37" hidden="1">
      <c r="B24" s="197" t="s">
        <v>3</v>
      </c>
      <c r="C24" s="198" t="str">
        <f>IF(H10="","",IF(H10=4,IF(E14="","",IF(E14&lt;D14,$L$5,$L$4)),IF(L14="","",IF(L14&lt;K14,$L$5,$L$4))))</f>
        <v/>
      </c>
      <c r="D24" s="199" t="str">
        <f>IF(H10="","",IF(H10=4,IF(D17="","",IF(D17&lt;E17,$L$5,$L$4)),IF(K16="","",IF(K16&lt;L16,$L$5,$L$4))))</f>
        <v/>
      </c>
      <c r="E24" s="199" t="str">
        <f>IF(H10="","",IF(H10=4,IF(D19="","",IF(D19&lt;E19,$L$5,$L$4)),IF(L17="","",IF(L17&lt;K17,$L$5,$L$4))))</f>
        <v/>
      </c>
      <c r="F24" s="200" t="str">
        <f>IF(H10="","",IF(H10=4,"",IF(K19="","",IF(K19&lt;L19,$L$5,$L$4))))</f>
        <v/>
      </c>
      <c r="G24" s="199">
        <f>IF(H10="","",IF(H10=4,SUM(E14,D17,D19),SUM(L14,K16,L17,K19)))</f>
        <v>0</v>
      </c>
      <c r="H24" s="201">
        <f>IF(H10="","",IF(H10=4,SUM(D14,D16,D18),SUM(K14,L16,K17,L19)))</f>
        <v>0</v>
      </c>
      <c r="I24" s="170"/>
      <c r="J24" s="202" t="s">
        <v>3</v>
      </c>
      <c r="K24" s="198" t="str">
        <f>IF(C24="","",IF(H10="","",IF(H10=3,N14,G14)))</f>
        <v/>
      </c>
      <c r="L24" s="199" t="str">
        <f>IF(D24="","",IF(H10="","",IF(H10=3,M16,F17)))</f>
        <v/>
      </c>
      <c r="M24" s="199" t="str">
        <f>IF(E24="","",IF(H10="","",IF(H10=3,N17,F19)))</f>
        <v/>
      </c>
      <c r="N24" s="200" t="str">
        <f>IF(F24="","",IF(H10="","",IF(H10=3,M19,"")))</f>
        <v/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</row>
    <row r="25" spans="2:37" hidden="1">
      <c r="B25" s="203" t="s">
        <v>4</v>
      </c>
      <c r="C25" s="204" t="str">
        <f>IF(H10="","",IF(H10=4,IF(D15="","",IF(D15&lt;E15,$L$5,$L$4)),IF(L15="","",IF(L15&lt;K15,$L$5,$L$4))))</f>
        <v/>
      </c>
      <c r="D25" s="205" t="str">
        <f>IF(H10="","",IF(H10=4,IF(E16="","",IF(E16&lt;D16,$L$5,$L$4)),IF(L16="","",IF(L16&lt;K16,$L$5,$L$4))))</f>
        <v/>
      </c>
      <c r="E25" s="205" t="str">
        <f>IF(H10="","",IF(H10=4,IF(E19="","",IF(E19&lt;D19,$L$5,$L$4)),IF(L18="","",IF(L18&lt;K18,$L$5,$L$4))))</f>
        <v/>
      </c>
      <c r="F25" s="206" t="str">
        <f>IF(H10="","",IF(H10=4,"",IF(L19="","",IF(L19&lt;K19,$L$5,$L$4))))</f>
        <v/>
      </c>
      <c r="G25" s="205">
        <f>IF(H10="","",IF(H10=4,SUM(D15,E16,E19),SUM(L15,L16,L18,L19)))</f>
        <v>0</v>
      </c>
      <c r="H25" s="207">
        <f>IF(H10="","",IF(H10=4,SUM(E15,D16,D19),SUM(K15,K16,K18,K19)))</f>
        <v>0</v>
      </c>
      <c r="I25" s="170"/>
      <c r="J25" s="208" t="s">
        <v>4</v>
      </c>
      <c r="K25" s="204" t="str">
        <f>IF(C25="","",IF(H10="","",IF(H10=3,N15,F15)))</f>
        <v/>
      </c>
      <c r="L25" s="205" t="str">
        <f>IF(D25="","",IF(H10="","",IF(H10=3,N16,G16)))</f>
        <v/>
      </c>
      <c r="M25" s="205" t="str">
        <f>IF(E25="","",IF(H10="","",IF(H10=3,N18,G19)))</f>
        <v/>
      </c>
      <c r="N25" s="206" t="str">
        <f>IF(F25="","",IF(H10="","",IF(H10=3,N19,"")))</f>
        <v/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</row>
    <row r="26" spans="2:37" ht="15.75" hidden="1" thickBot="1">
      <c r="B26" s="209" t="s">
        <v>5</v>
      </c>
      <c r="C26" s="210" t="str">
        <f>IF(H10="","",IF(H10=3,"",IF(E15="","",IF(E15&lt;D15,$L$5,$L$4))))</f>
        <v/>
      </c>
      <c r="D26" s="211" t="str">
        <f>IF(H10="","",IF(H10=3,"",IF(E17="","",IF(E17&lt;D17,$L$5,$L$4))))</f>
        <v/>
      </c>
      <c r="E26" s="211" t="str">
        <f>IF(H10="","",IF(H10=3,"",IF(E18="","",IF(E18&lt;D18,$L$5,$L$4))))</f>
        <v/>
      </c>
      <c r="F26" s="212" t="str">
        <f>IF(H10="","",IF(H10=4,"",IF(K19="","","")))</f>
        <v/>
      </c>
      <c r="G26" s="213" t="str">
        <f>IF(H10="","",IF(H10=4,SUM(E15,E17,E18),""))</f>
        <v/>
      </c>
      <c r="H26" s="214" t="str">
        <f>IF(H10="","",IF(H10=4,SUM(D15,D17,D18),""))</f>
        <v/>
      </c>
      <c r="I26" s="170"/>
      <c r="J26" s="215" t="s">
        <v>5</v>
      </c>
      <c r="K26" s="210" t="str">
        <f>IF(C26="","",IF(H10="","",IF(H10=3,"",G15)))</f>
        <v/>
      </c>
      <c r="L26" s="211" t="str">
        <f>IF(D26="","",IF(H10="","",IF(H10=3,"",G17)))</f>
        <v/>
      </c>
      <c r="M26" s="211" t="str">
        <f>IF(E26="","",IF(H10="","",IF(H10=3,"",G18)))</f>
        <v/>
      </c>
      <c r="N26" s="212" t="str">
        <f>IF(F26="","",IF(H10="","",IF(H10=3,"","")))</f>
        <v/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</row>
    <row r="27" spans="2:37" ht="15.75" thickTop="1">
      <c r="B27" s="170"/>
      <c r="C27" s="170"/>
      <c r="D27" s="170"/>
      <c r="E27" s="170"/>
      <c r="F27" s="170"/>
      <c r="G27" s="163"/>
      <c r="H27" s="163"/>
      <c r="I27" s="163"/>
      <c r="J27" s="163"/>
      <c r="K27" s="163"/>
      <c r="L27" s="163"/>
      <c r="M27" s="163"/>
      <c r="N27" s="163"/>
      <c r="O27" s="170"/>
      <c r="P27" s="170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</row>
    <row r="28" spans="2:37" ht="96" customHeight="1" thickBot="1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70"/>
      <c r="P28" s="170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</row>
    <row r="29" spans="2:37" ht="15.75" thickBot="1">
      <c r="B29" s="163"/>
      <c r="C29" s="163"/>
      <c r="D29" s="163"/>
      <c r="E29" s="163"/>
      <c r="F29" s="216"/>
      <c r="G29" s="568" t="s">
        <v>13</v>
      </c>
      <c r="H29" s="568"/>
      <c r="I29" s="568" t="s">
        <v>20</v>
      </c>
      <c r="J29" s="568"/>
      <c r="K29" s="568"/>
      <c r="L29" s="569"/>
      <c r="M29" s="565" t="s">
        <v>1</v>
      </c>
      <c r="N29" s="566"/>
      <c r="O29" s="11" t="s">
        <v>23</v>
      </c>
      <c r="P29" s="217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</row>
    <row r="30" spans="2:37" ht="15.75" thickBot="1">
      <c r="B30" s="163"/>
      <c r="C30" s="163"/>
      <c r="D30" s="163"/>
      <c r="E30" s="163"/>
      <c r="F30" s="218"/>
      <c r="G30" s="570"/>
      <c r="H30" s="570"/>
      <c r="I30" s="570"/>
      <c r="J30" s="570"/>
      <c r="K30" s="570"/>
      <c r="L30" s="571"/>
      <c r="M30" s="14" t="s">
        <v>14</v>
      </c>
      <c r="N30" s="15" t="s">
        <v>15</v>
      </c>
      <c r="O30" s="10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</row>
    <row r="31" spans="2:37" ht="21">
      <c r="B31" s="163"/>
      <c r="C31" s="577" t="str">
        <f>D4</f>
        <v/>
      </c>
      <c r="D31" s="577"/>
      <c r="E31" s="578"/>
      <c r="F31" s="233" t="str">
        <f>D4</f>
        <v/>
      </c>
      <c r="G31" s="567" t="str">
        <f>IF(C23="","",IF(F31="","",SUM(C23,D23,E23,F23)))</f>
        <v/>
      </c>
      <c r="H31" s="567"/>
      <c r="I31" s="12"/>
      <c r="J31" s="13" t="str">
        <f>IF(C23="","",IF(F31="","",G23-H23))</f>
        <v/>
      </c>
      <c r="K31" s="12"/>
      <c r="L31" s="82"/>
      <c r="M31" s="85" t="str">
        <f>IF(G31="","",IF(H10=3,RANK(G31,$G$31:$G$33),RANK(G31,$G$31:$G$34)))</f>
        <v/>
      </c>
      <c r="N31" s="147" t="str">
        <f>IF(J31="","",IF(H10=3,RANK(J31,$J$31:$J$33)/10,RANK(J31,$J$31:$J$34)/10))</f>
        <v/>
      </c>
      <c r="O31" s="87" t="str">
        <f>IF(G31="","",IF(H10=3,RANK(Q31,$Q$31:$GQ$33,1),RANK(Q31,$Q$31:$Q$34,1)))</f>
        <v/>
      </c>
      <c r="P31" s="163"/>
      <c r="Q31" s="219" t="e">
        <f>M31+N31</f>
        <v>#VALUE!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</row>
    <row r="32" spans="2:37" ht="21">
      <c r="B32" s="163"/>
      <c r="C32" s="579" t="str">
        <f>D5</f>
        <v/>
      </c>
      <c r="D32" s="579"/>
      <c r="E32" s="580"/>
      <c r="F32" s="234" t="str">
        <f>D5</f>
        <v/>
      </c>
      <c r="G32" s="583" t="str">
        <f>IF(C24="","",IF(F32="","",SUM(C24,D24,E24,F24)))</f>
        <v/>
      </c>
      <c r="H32" s="583"/>
      <c r="I32" s="1"/>
      <c r="J32" s="8" t="str">
        <f>IF(C24="","",IF(F32="","",G24-H24))</f>
        <v/>
      </c>
      <c r="K32" s="1"/>
      <c r="L32" s="83"/>
      <c r="M32" s="86" t="str">
        <f>IF(G32="","",IF(H11=3,RANK(G32,$G$31:$G$33),RANK(G32,$G$31:$G$34)))</f>
        <v/>
      </c>
      <c r="N32" s="148" t="str">
        <f>IF(J32="","",IF(H11=3,RANK(J32,$J$31:$J$33)/10,RANK(J32,$J$31:$J$34)/10))</f>
        <v/>
      </c>
      <c r="O32" s="88" t="str">
        <f>IF(G32="","",IF(H10=3,RANK(Q32,$Q$31:$GQ$33,1),RANK(Q32,$Q$31:$Q$34,1)))</f>
        <v/>
      </c>
      <c r="P32" s="163"/>
      <c r="Q32" s="219" t="e">
        <f>M32+N32</f>
        <v>#VALUE!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</row>
    <row r="33" spans="2:37" ht="21">
      <c r="B33" s="163"/>
      <c r="C33" s="584" t="str">
        <f>D6</f>
        <v/>
      </c>
      <c r="D33" s="584"/>
      <c r="E33" s="585"/>
      <c r="F33" s="235" t="str">
        <f>D6</f>
        <v/>
      </c>
      <c r="G33" s="630" t="str">
        <f>IF(C25="","",IF(F33="","",SUM(C25,D25,E25,F25)))</f>
        <v/>
      </c>
      <c r="H33" s="630"/>
      <c r="I33" s="2"/>
      <c r="J33" s="9" t="str">
        <f>IF(C25="","",IF(F33="","",G25-H25))</f>
        <v/>
      </c>
      <c r="K33" s="2"/>
      <c r="L33" s="84"/>
      <c r="M33" s="411" t="str">
        <f>IF(G33="","",IF(H12=3,RANK(G33,$G$31:$G$33),RANK(G33,$G$31:$G$34)))</f>
        <v/>
      </c>
      <c r="N33" s="149" t="str">
        <f>IF(J33="","",IF(H12=3,RANK(J33,$J$31:$J$33)/10,RANK(J33,$J$31:$J$34)/10))</f>
        <v/>
      </c>
      <c r="O33" s="89" t="str">
        <f>IF(G33="","",IF(H10=3,RANK(Q33,$Q$31:$GQ$33,1),RANK(Q33,$Q$31:$Q$34,1)))</f>
        <v/>
      </c>
      <c r="P33" s="163"/>
      <c r="Q33" s="219" t="e">
        <f>M33+N33</f>
        <v>#VALUE!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</row>
    <row r="34" spans="2:37" ht="21.75" thickBot="1">
      <c r="B34" s="163"/>
      <c r="C34" s="577" t="str">
        <f>IF(H10=3,"",D7)</f>
        <v/>
      </c>
      <c r="D34" s="577"/>
      <c r="E34" s="578"/>
      <c r="F34" s="236" t="str">
        <f>IF(H10=3,"",D7)</f>
        <v/>
      </c>
      <c r="G34" s="581" t="str">
        <f>IF(C26="","",IF(F34="","",SUM(C26,D26,E26,F26)))</f>
        <v/>
      </c>
      <c r="H34" s="581"/>
      <c r="I34" s="403"/>
      <c r="J34" s="238" t="str">
        <f>IF(C26="","",IF(F34="","",G26-H26))</f>
        <v/>
      </c>
      <c r="K34" s="403"/>
      <c r="L34" s="404"/>
      <c r="M34" s="240" t="str">
        <f>IF(G34="","",IF(H13=3,RANK(G34,$G$31:$G$33),RANK(G34,$G$31:$G$34)))</f>
        <v/>
      </c>
      <c r="N34" s="402" t="str">
        <f>IF(J34="","",IF(H13=3,RANK(J34,$J$31:$J$33)/10,RANK(J34,$J$31:$J$34)/10))</f>
        <v/>
      </c>
      <c r="O34" s="405" t="str">
        <f>IF(G34="","",IF(H10=3,RANK(Q34,$Q$31:$GQ$33,1),RANK(Q34,$Q$31:$Q$34,1)))</f>
        <v/>
      </c>
      <c r="P34" s="163"/>
      <c r="Q34" s="219" t="e">
        <f>M34+N34</f>
        <v>#VALUE!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</row>
    <row r="35" spans="2:37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</row>
    <row r="36" spans="2:37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</row>
    <row r="37" spans="2:37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</row>
    <row r="38" spans="2:37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</row>
    <row r="39" spans="2:37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</row>
    <row r="40" spans="2:37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</row>
    <row r="41" spans="2:37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</row>
    <row r="42" spans="2:37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</row>
    <row r="43" spans="2:37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</row>
    <row r="44" spans="2:37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</row>
    <row r="45" spans="2:37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</row>
    <row r="46" spans="2:37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</row>
    <row r="47" spans="2:37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</row>
    <row r="48" spans="2:37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</row>
    <row r="49" spans="2:37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</row>
    <row r="50" spans="2:37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</row>
    <row r="51" spans="2:37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</row>
    <row r="52" spans="2:37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</row>
    <row r="53" spans="2:37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</row>
    <row r="54" spans="2:37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</row>
    <row r="55" spans="2:37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</row>
    <row r="56" spans="2:37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</row>
    <row r="57" spans="2:37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</row>
    <row r="58" spans="2:37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</row>
    <row r="59" spans="2:37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</row>
    <row r="60" spans="2:37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</row>
    <row r="61" spans="2:37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</row>
    <row r="62" spans="2:37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</row>
    <row r="63" spans="2:37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</row>
    <row r="64" spans="2:37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</row>
    <row r="65" spans="2:37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</row>
    <row r="66" spans="2:37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</row>
    <row r="67" spans="2:37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</row>
    <row r="68" spans="2:37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</row>
    <row r="69" spans="2:37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</row>
    <row r="70" spans="2:37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</row>
    <row r="71" spans="2:37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</row>
    <row r="72" spans="2:37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</row>
    <row r="73" spans="2:37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</row>
    <row r="74" spans="2:37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</row>
    <row r="75" spans="2:37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</row>
    <row r="76" spans="2:37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</row>
    <row r="77" spans="2:37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</row>
    <row r="78" spans="2:37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</row>
    <row r="79" spans="2:37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</row>
    <row r="80" spans="2:37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</row>
  </sheetData>
  <sheetProtection sheet="1" objects="1" scenarios="1" selectLockedCells="1"/>
  <mergeCells count="25">
    <mergeCell ref="C31:E31"/>
    <mergeCell ref="C32:E32"/>
    <mergeCell ref="C33:E33"/>
    <mergeCell ref="C34:E34"/>
    <mergeCell ref="B1:C1"/>
    <mergeCell ref="B12:G12"/>
    <mergeCell ref="D13:E13"/>
    <mergeCell ref="F13:G13"/>
    <mergeCell ref="B13:C13"/>
    <mergeCell ref="G34:H34"/>
    <mergeCell ref="G29:H30"/>
    <mergeCell ref="G33:H33"/>
    <mergeCell ref="G31:H31"/>
    <mergeCell ref="G32:H32"/>
    <mergeCell ref="M13:N13"/>
    <mergeCell ref="M29:N29"/>
    <mergeCell ref="I29:L30"/>
    <mergeCell ref="C3:E3"/>
    <mergeCell ref="I12:N12"/>
    <mergeCell ref="K13:L13"/>
    <mergeCell ref="I13:J13"/>
    <mergeCell ref="D4:H4"/>
    <mergeCell ref="D5:H5"/>
    <mergeCell ref="D6:H6"/>
    <mergeCell ref="D7:H7"/>
  </mergeCells>
  <phoneticPr fontId="0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</sheetPr>
  <dimension ref="A1:AY73"/>
  <sheetViews>
    <sheetView showGridLines="0" showRowColHeaders="0" zoomScale="94" zoomScaleNormal="94" zoomScalePageLayoutView="89" workbookViewId="0">
      <selection activeCell="D14" sqref="D14"/>
    </sheetView>
  </sheetViews>
  <sheetFormatPr baseColWidth="10" defaultRowHeight="15"/>
  <cols>
    <col min="1" max="1" width="57.7109375" style="163" customWidth="1"/>
    <col min="2" max="3" width="27.85546875" customWidth="1"/>
    <col min="4" max="8" width="8.42578125" customWidth="1"/>
    <col min="9" max="10" width="27.85546875" customWidth="1"/>
    <col min="11" max="14" width="8.42578125" customWidth="1"/>
    <col min="15" max="15" width="13.7109375" customWidth="1"/>
    <col min="17" max="17" width="11.42578125" hidden="1" customWidth="1"/>
  </cols>
  <sheetData>
    <row r="1" spans="1:51" s="163" customFormat="1" ht="29.25" thickBot="1">
      <c r="B1" s="546" t="s">
        <v>114</v>
      </c>
      <c r="C1" s="547"/>
      <c r="D1" s="225">
        <v>8</v>
      </c>
    </row>
    <row r="2" spans="1:51" s="163" customFormat="1"/>
    <row r="3" spans="1:51" s="163" customFormat="1" ht="29.25" thickBot="1">
      <c r="B3" s="232"/>
      <c r="C3" s="574" t="s">
        <v>130</v>
      </c>
      <c r="D3" s="574"/>
      <c r="E3" s="574"/>
    </row>
    <row r="4" spans="1:51" ht="29.25" thickBot="1">
      <c r="A4" s="248">
        <v>81</v>
      </c>
      <c r="B4" s="163"/>
      <c r="C4" s="17" t="s">
        <v>2</v>
      </c>
      <c r="D4" s="557" t="str">
        <f>IF(Tournoi!R5="zzz","",Tournoi!R5)</f>
        <v/>
      </c>
      <c r="E4" s="558"/>
      <c r="F4" s="558"/>
      <c r="G4" s="558"/>
      <c r="H4" s="558"/>
      <c r="I4" s="163"/>
      <c r="J4" s="163"/>
      <c r="K4" s="230" t="s">
        <v>17</v>
      </c>
      <c r="L4" s="224">
        <v>3</v>
      </c>
      <c r="M4" s="220" t="s">
        <v>14</v>
      </c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</row>
    <row r="5" spans="1:51" ht="30" thickTop="1" thickBot="1">
      <c r="A5" s="248">
        <v>82</v>
      </c>
      <c r="B5" s="163"/>
      <c r="C5" s="16" t="s">
        <v>3</v>
      </c>
      <c r="D5" s="619" t="str">
        <f>IF(Tournoi!R6="zzz","",Tournoi!R6)</f>
        <v/>
      </c>
      <c r="E5" s="620"/>
      <c r="F5" s="620"/>
      <c r="G5" s="620"/>
      <c r="H5" s="620"/>
      <c r="I5" s="163"/>
      <c r="J5" s="163"/>
      <c r="K5" s="231" t="s">
        <v>18</v>
      </c>
      <c r="L5" s="221">
        <v>1</v>
      </c>
      <c r="M5" s="220" t="s">
        <v>67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</row>
    <row r="6" spans="1:51" ht="29.25" thickBot="1">
      <c r="A6" s="248">
        <v>83</v>
      </c>
      <c r="B6" s="163"/>
      <c r="C6" s="18" t="s">
        <v>4</v>
      </c>
      <c r="D6" s="621" t="str">
        <f>IF(Tournoi!R7="zzz","",Tournoi!R7)</f>
        <v/>
      </c>
      <c r="E6" s="622"/>
      <c r="F6" s="622"/>
      <c r="G6" s="622"/>
      <c r="H6" s="62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</row>
    <row r="7" spans="1:51" ht="29.25" thickBot="1">
      <c r="A7" s="248">
        <v>84</v>
      </c>
      <c r="B7" s="163"/>
      <c r="C7" s="16" t="s">
        <v>5</v>
      </c>
      <c r="D7" s="557" t="str">
        <f>IF(Tournoi!R8="zzz","",Tournoi!R8)</f>
        <v/>
      </c>
      <c r="E7" s="558"/>
      <c r="F7" s="558"/>
      <c r="G7" s="558"/>
      <c r="H7" s="558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</row>
    <row r="8" spans="1:51"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</row>
    <row r="9" spans="1:51" ht="15.75" thickBot="1"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</row>
    <row r="10" spans="1:51" ht="36.75" thickBot="1">
      <c r="B10" s="181"/>
      <c r="C10" s="181"/>
      <c r="D10" s="181"/>
      <c r="E10" s="227" t="s">
        <v>19</v>
      </c>
      <c r="F10" s="227"/>
      <c r="G10" s="227"/>
      <c r="H10" s="228">
        <f>Tournoi!K27</f>
        <v>0</v>
      </c>
      <c r="I10" s="227" t="s">
        <v>130</v>
      </c>
      <c r="J10" s="169"/>
      <c r="K10" s="226"/>
      <c r="L10" s="181"/>
      <c r="M10" s="181"/>
      <c r="N10" s="181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</row>
    <row r="11" spans="1:51" ht="57" customHeight="1" thickBot="1">
      <c r="B11" s="181"/>
      <c r="C11" s="181"/>
      <c r="D11" s="181"/>
      <c r="E11" s="182"/>
      <c r="F11" s="182"/>
      <c r="G11" s="182"/>
      <c r="H11" s="183"/>
      <c r="I11" s="181"/>
      <c r="J11" s="181"/>
      <c r="K11" s="181"/>
      <c r="L11" s="181"/>
      <c r="M11" s="181"/>
      <c r="N11" s="181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</row>
    <row r="12" spans="1:51" ht="32.25" thickBot="1">
      <c r="B12" s="548" t="str">
        <f>IF($H$10=4,"Poule de 4","")</f>
        <v/>
      </c>
      <c r="C12" s="572"/>
      <c r="D12" s="572"/>
      <c r="E12" s="572"/>
      <c r="F12" s="572"/>
      <c r="G12" s="573"/>
      <c r="H12" s="163"/>
      <c r="I12" s="548" t="str">
        <f>IF($H$10=3,"Poule de 3","")</f>
        <v/>
      </c>
      <c r="J12" s="549"/>
      <c r="K12" s="549"/>
      <c r="L12" s="549"/>
      <c r="M12" s="549"/>
      <c r="N12" s="550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</row>
    <row r="13" spans="1:51" ht="15.75" thickBot="1">
      <c r="B13" s="551" t="str">
        <f>IF($H$10=4,"Rencontres","")</f>
        <v/>
      </c>
      <c r="C13" s="552"/>
      <c r="D13" s="551" t="str">
        <f>IF($H$10=4,"Scores","")</f>
        <v/>
      </c>
      <c r="E13" s="552"/>
      <c r="F13" s="551" t="str">
        <f>IF($H$10=4,"Contrats","")</f>
        <v/>
      </c>
      <c r="G13" s="552"/>
      <c r="H13" s="163"/>
      <c r="I13" s="575" t="str">
        <f>IF($H$10=3,"Rencontres","")</f>
        <v/>
      </c>
      <c r="J13" s="576"/>
      <c r="K13" s="553" t="str">
        <f>IF($H$10=3,"Scores","")</f>
        <v/>
      </c>
      <c r="L13" s="554"/>
      <c r="M13" s="553" t="str">
        <f>IF($H$10=3,"Contrats","")</f>
        <v/>
      </c>
      <c r="N13" s="554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</row>
    <row r="14" spans="1:51" ht="24" customHeight="1">
      <c r="B14" s="242" t="str">
        <f>IF(H10=4,D4,"")</f>
        <v/>
      </c>
      <c r="C14" s="243" t="str">
        <f>IF(H10=4,D5,"")</f>
        <v/>
      </c>
      <c r="D14" s="46"/>
      <c r="E14" s="47"/>
      <c r="F14" s="48"/>
      <c r="G14" s="47"/>
      <c r="H14" s="163"/>
      <c r="I14" s="242" t="str">
        <f>IF($H$10=4,"",D4)</f>
        <v/>
      </c>
      <c r="J14" s="243" t="str">
        <f>IF($H$10=4,"",D5)</f>
        <v/>
      </c>
      <c r="K14" s="132"/>
      <c r="L14" s="131"/>
      <c r="M14" s="48"/>
      <c r="N14" s="47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</row>
    <row r="15" spans="1:51" ht="24" customHeight="1">
      <c r="B15" s="244" t="str">
        <f>IF(H10=4,D6,"")</f>
        <v/>
      </c>
      <c r="C15" s="245" t="str">
        <f>IF(H10=4,D7,"")</f>
        <v/>
      </c>
      <c r="D15" s="49"/>
      <c r="E15" s="50"/>
      <c r="F15" s="51"/>
      <c r="G15" s="50"/>
      <c r="H15" s="163"/>
      <c r="I15" s="244" t="str">
        <f>IF($H$10=4,"",D4)</f>
        <v/>
      </c>
      <c r="J15" s="245" t="str">
        <f>IF($H$10=4,"",D6)</f>
        <v/>
      </c>
      <c r="K15" s="134"/>
      <c r="L15" s="133"/>
      <c r="M15" s="51"/>
      <c r="N15" s="50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</row>
    <row r="16" spans="1:51" ht="24" customHeight="1">
      <c r="B16" s="244" t="str">
        <f>IF(H10=4,D4,"")</f>
        <v/>
      </c>
      <c r="C16" s="245" t="str">
        <f>IF(H10=4,D6,"")</f>
        <v/>
      </c>
      <c r="D16" s="49"/>
      <c r="E16" s="50"/>
      <c r="F16" s="51"/>
      <c r="G16" s="50"/>
      <c r="H16" s="163"/>
      <c r="I16" s="244" t="str">
        <f>IF($H$10=4,"",D5)</f>
        <v/>
      </c>
      <c r="J16" s="245" t="str">
        <f>IF($H$10=4,"",D6)</f>
        <v/>
      </c>
      <c r="K16" s="134"/>
      <c r="L16" s="133"/>
      <c r="M16" s="51"/>
      <c r="N16" s="50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</row>
    <row r="17" spans="2:51" ht="24" customHeight="1">
      <c r="B17" s="244" t="str">
        <f>IF(H10=4,D5,"")</f>
        <v/>
      </c>
      <c r="C17" s="245" t="str">
        <f>IF(H10=4,D7,"")</f>
        <v/>
      </c>
      <c r="D17" s="49"/>
      <c r="E17" s="50"/>
      <c r="F17" s="51"/>
      <c r="G17" s="50"/>
      <c r="H17" s="163"/>
      <c r="I17" s="244" t="str">
        <f>IF($H$10=4,"",D4)</f>
        <v/>
      </c>
      <c r="J17" s="245" t="str">
        <f>IF($H$10=4,"",D5)</f>
        <v/>
      </c>
      <c r="K17" s="134"/>
      <c r="L17" s="133"/>
      <c r="M17" s="51"/>
      <c r="N17" s="50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</row>
    <row r="18" spans="2:51" ht="24" customHeight="1">
      <c r="B18" s="244" t="str">
        <f>IF(H10=4,D4,"")</f>
        <v/>
      </c>
      <c r="C18" s="245" t="str">
        <f>IF(H10=4,D7,"")</f>
        <v/>
      </c>
      <c r="D18" s="49"/>
      <c r="E18" s="50"/>
      <c r="F18" s="51"/>
      <c r="G18" s="50"/>
      <c r="H18" s="163"/>
      <c r="I18" s="244" t="str">
        <f>IF($H$10=4,"",D4)</f>
        <v/>
      </c>
      <c r="J18" s="245" t="str">
        <f>IF($H$10=4,"",D6)</f>
        <v/>
      </c>
      <c r="K18" s="134"/>
      <c r="L18" s="133"/>
      <c r="M18" s="51"/>
      <c r="N18" s="50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</row>
    <row r="19" spans="2:51" ht="24" customHeight="1" thickBot="1">
      <c r="B19" s="246" t="str">
        <f>IF(H10=4,D5,"")</f>
        <v/>
      </c>
      <c r="C19" s="247" t="str">
        <f>IF(H10=4,D6,"")</f>
        <v/>
      </c>
      <c r="D19" s="52"/>
      <c r="E19" s="53"/>
      <c r="F19" s="54"/>
      <c r="G19" s="53"/>
      <c r="H19" s="163"/>
      <c r="I19" s="246" t="str">
        <f>IF($H$10=4,"",D5)</f>
        <v/>
      </c>
      <c r="J19" s="247" t="str">
        <f>IF($H$10=4,"",D6)</f>
        <v/>
      </c>
      <c r="K19" s="136"/>
      <c r="L19" s="135"/>
      <c r="M19" s="54"/>
      <c r="N19" s="5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</row>
    <row r="20" spans="2:51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</row>
    <row r="21" spans="2:51" ht="15.75" thickBot="1">
      <c r="B21" s="170"/>
      <c r="C21" s="170"/>
      <c r="D21" s="170"/>
      <c r="E21" s="170"/>
      <c r="F21" s="170"/>
      <c r="G21" s="184"/>
      <c r="H21" s="184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</row>
    <row r="22" spans="2:51" ht="16.5" hidden="1" thickTop="1" thickBot="1">
      <c r="B22" s="185"/>
      <c r="C22" s="186" t="s">
        <v>9</v>
      </c>
      <c r="D22" s="186" t="s">
        <v>10</v>
      </c>
      <c r="E22" s="186" t="s">
        <v>11</v>
      </c>
      <c r="F22" s="187" t="s">
        <v>12</v>
      </c>
      <c r="G22" s="188" t="s">
        <v>21</v>
      </c>
      <c r="H22" s="189" t="s">
        <v>22</v>
      </c>
      <c r="I22" s="170"/>
      <c r="J22" s="190" t="s">
        <v>25</v>
      </c>
      <c r="K22" s="186" t="s">
        <v>9</v>
      </c>
      <c r="L22" s="186" t="s">
        <v>10</v>
      </c>
      <c r="M22" s="186" t="s">
        <v>11</v>
      </c>
      <c r="N22" s="186" t="s">
        <v>12</v>
      </c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</row>
    <row r="23" spans="2:51" hidden="1">
      <c r="B23" s="191" t="s">
        <v>2</v>
      </c>
      <c r="C23" s="192" t="str">
        <f>IF(H10="","",IF(H10=4,IF(D14="","",IF(D14&lt;E14,$L$5,$L$4)),IF(K14="","",IF(K14&lt;L14,$L$5,$L$4))))</f>
        <v/>
      </c>
      <c r="D23" s="193" t="str">
        <f>IF(H10="","",IF(H10=4,IF(D16="","",IF(D16&lt;E16,$L$5,$L$4)),IF(K15="","",IF(K15&lt;L15,$L$5,$L$4))))</f>
        <v/>
      </c>
      <c r="E23" s="193" t="str">
        <f>IF(H10="","",IF(H10=4,IF(D18="","",IF(D18&lt;E18,$L$5,$L$4)),IF(K17="","",IF(K17&lt;L17,$L$5,$L$4))))</f>
        <v/>
      </c>
      <c r="F23" s="194" t="str">
        <f>IF(H10="","",IF(H10=4,"",IF(K18="","",IF(K18&lt;L18,$L$5,$L$4))))</f>
        <v/>
      </c>
      <c r="G23" s="193">
        <f>IF(H10="","",IF(H10=4,SUM(D14,D16,D18),SUM(K14,K15,K17,K18)))</f>
        <v>0</v>
      </c>
      <c r="H23" s="195">
        <f>IF(H10="","",IF(H10=4,SUM(E14,E16,E18),SUM(L14,L15,L17,L18)))</f>
        <v>0</v>
      </c>
      <c r="I23" s="170"/>
      <c r="J23" s="196" t="s">
        <v>2</v>
      </c>
      <c r="K23" s="192" t="str">
        <f>IF(C23="","",IF(H10="","",IF(H10=3,M14,F14)))</f>
        <v/>
      </c>
      <c r="L23" s="193" t="str">
        <f>IF(D23="","",IF(H10="","",IF(H10=3,M15,F16)))</f>
        <v/>
      </c>
      <c r="M23" s="193" t="str">
        <f>IF(E23="","",IF(H10="","",IF(H10=3,M17,F18)))</f>
        <v/>
      </c>
      <c r="N23" s="194" t="str">
        <f>IF(F23="","",IF(H10="","",IF(H10=3,M18,"")))</f>
        <v/>
      </c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</row>
    <row r="24" spans="2:51" hidden="1">
      <c r="B24" s="197" t="s">
        <v>3</v>
      </c>
      <c r="C24" s="198" t="str">
        <f>IF(H10="","",IF(H10=4,IF(E14="","",IF(E14&lt;D14,$L$5,$L$4)),IF(L14="","",IF(L14&lt;K14,$L$5,$L$4))))</f>
        <v/>
      </c>
      <c r="D24" s="199" t="str">
        <f>IF(H10="","",IF(H10=4,IF(D17="","",IF(D17&lt;E17,$L$5,$L$4)),IF(K16="","",IF(K16&lt;L16,$L$5,$L$4))))</f>
        <v/>
      </c>
      <c r="E24" s="199" t="str">
        <f>IF(H10="","",IF(H10=4,IF(D19="","",IF(D19&lt;E19,$L$5,$L$4)),IF(L17="","",IF(L17&lt;K17,$L$5,$L$4))))</f>
        <v/>
      </c>
      <c r="F24" s="200" t="str">
        <f>IF(H10="","",IF(H10=4,"",IF(K19="","",IF(K19&lt;L19,$L$5,$L$4))))</f>
        <v/>
      </c>
      <c r="G24" s="199">
        <f>IF(H10="","",IF(H10=4,SUM(E14,D17,D19),SUM(L14,K16,L17,K19)))</f>
        <v>0</v>
      </c>
      <c r="H24" s="201">
        <f>IF(H10="","",IF(H10=4,SUM(D14,D16,D18),SUM(K14,L16,K17,L19)))</f>
        <v>0</v>
      </c>
      <c r="I24" s="170"/>
      <c r="J24" s="202" t="s">
        <v>3</v>
      </c>
      <c r="K24" s="198" t="str">
        <f>IF(C24="","",IF(H10="","",IF(H10=3,N14,G14)))</f>
        <v/>
      </c>
      <c r="L24" s="199" t="str">
        <f>IF(D24="","",IF(H10="","",IF(H10=3,M16,F17)))</f>
        <v/>
      </c>
      <c r="M24" s="199" t="str">
        <f>IF(E24="","",IF(H10="","",IF(H10=3,N17,F19)))</f>
        <v/>
      </c>
      <c r="N24" s="200" t="str">
        <f>IF(F24="","",IF(H10="","",IF(H10=3,M19,"")))</f>
        <v/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</row>
    <row r="25" spans="2:51" hidden="1">
      <c r="B25" s="203" t="s">
        <v>4</v>
      </c>
      <c r="C25" s="204" t="str">
        <f>IF(H10="","",IF(H10=4,IF(D15="","",IF(D15&lt;E15,$L$5,$L$4)),IF(L15="","",IF(L15&lt;K15,$L$5,$L$4))))</f>
        <v/>
      </c>
      <c r="D25" s="205" t="str">
        <f>IF(H10="","",IF(H10=4,IF(E16="","",IF(E16&lt;D16,$L$5,$L$4)),IF(L16="","",IF(L16&lt;K16,$L$5,$L$4))))</f>
        <v/>
      </c>
      <c r="E25" s="205" t="str">
        <f>IF(H10="","",IF(H10=4,IF(E19="","",IF(E19&lt;D19,$L$5,$L$4)),IF(L18="","",IF(L18&lt;K18,$L$5,$L$4))))</f>
        <v/>
      </c>
      <c r="F25" s="206" t="str">
        <f>IF(H10="","",IF(H10=4,"",IF(L19="","",IF(L19&lt;K19,$L$5,$L$4))))</f>
        <v/>
      </c>
      <c r="G25" s="205">
        <f>IF(H10="","",IF(H10=4,SUM(D15,E16,E19),SUM(L15,L16,L18,L19)))</f>
        <v>0</v>
      </c>
      <c r="H25" s="207">
        <f>IF(H10="","",IF(H10=4,SUM(E15,D16,D19),SUM(K15,K16,K18,K19)))</f>
        <v>0</v>
      </c>
      <c r="I25" s="170"/>
      <c r="J25" s="208" t="s">
        <v>4</v>
      </c>
      <c r="K25" s="204" t="str">
        <f>IF(C25="","",IF(H10="","",IF(H10=3,N15,F15)))</f>
        <v/>
      </c>
      <c r="L25" s="205" t="str">
        <f>IF(D25="","",IF(H10="","",IF(H10=3,N16,G16)))</f>
        <v/>
      </c>
      <c r="M25" s="205" t="str">
        <f>IF(E25="","",IF(H10="","",IF(H10=3,N18,G19)))</f>
        <v/>
      </c>
      <c r="N25" s="206" t="str">
        <f>IF(F25="","",IF(H10="","",IF(H10=3,N19,"")))</f>
        <v/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</row>
    <row r="26" spans="2:51" ht="15.75" hidden="1" thickBot="1">
      <c r="B26" s="209" t="s">
        <v>5</v>
      </c>
      <c r="C26" s="210" t="str">
        <f>IF(H10="","",IF(H10=3,"",IF(E15="","",IF(E15&lt;D15,$L$5,$L$4))))</f>
        <v/>
      </c>
      <c r="D26" s="211" t="str">
        <f>IF(H10="","",IF(H10=3,"",IF(E17="","",IF(E17&lt;D17,$L$5,$L$4))))</f>
        <v/>
      </c>
      <c r="E26" s="211" t="str">
        <f>IF(H10="","",IF(H10=3,"",IF(E18="","",IF(E18&lt;D18,$L$5,$L$4))))</f>
        <v/>
      </c>
      <c r="F26" s="212" t="str">
        <f>IF(H10="","",IF(H10=4,"",IF(K19="","","")))</f>
        <v/>
      </c>
      <c r="G26" s="213" t="str">
        <f>IF(H10="","",IF(H10=4,SUM(E15,E17,E18),""))</f>
        <v/>
      </c>
      <c r="H26" s="214" t="str">
        <f>IF(H10="","",IF(H10=4,SUM(D15,D17,D18),""))</f>
        <v/>
      </c>
      <c r="I26" s="170"/>
      <c r="J26" s="215" t="s">
        <v>5</v>
      </c>
      <c r="K26" s="210" t="str">
        <f>IF(C26="","",IF(H10="","",IF(H10=3,"",G15)))</f>
        <v/>
      </c>
      <c r="L26" s="211" t="str">
        <f>IF(D26="","",IF(H10="","",IF(H10=3,"",G17)))</f>
        <v/>
      </c>
      <c r="M26" s="211" t="str">
        <f>IF(E26="","",IF(H10="","",IF(H10=3,"",G18)))</f>
        <v/>
      </c>
      <c r="N26" s="212" t="str">
        <f>IF(F26="","",IF(H10="","",IF(H10=3,"","")))</f>
        <v/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</row>
    <row r="27" spans="2:51" ht="15.75" thickTop="1">
      <c r="B27" s="170"/>
      <c r="C27" s="170"/>
      <c r="D27" s="170"/>
      <c r="E27" s="170"/>
      <c r="F27" s="170"/>
      <c r="G27" s="163"/>
      <c r="H27" s="163"/>
      <c r="I27" s="163"/>
      <c r="J27" s="163"/>
      <c r="K27" s="163"/>
      <c r="L27" s="163"/>
      <c r="M27" s="163"/>
      <c r="N27" s="163"/>
      <c r="O27" s="170"/>
      <c r="P27" s="170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</row>
    <row r="28" spans="2:51" ht="96" customHeight="1" thickBot="1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70"/>
      <c r="P28" s="170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</row>
    <row r="29" spans="2:51" ht="15.75" thickBot="1">
      <c r="B29" s="163"/>
      <c r="C29" s="163"/>
      <c r="D29" s="163"/>
      <c r="E29" s="163"/>
      <c r="F29" s="216"/>
      <c r="G29" s="568" t="s">
        <v>13</v>
      </c>
      <c r="H29" s="568"/>
      <c r="I29" s="568" t="s">
        <v>20</v>
      </c>
      <c r="J29" s="568"/>
      <c r="K29" s="568"/>
      <c r="L29" s="569"/>
      <c r="M29" s="565" t="s">
        <v>1</v>
      </c>
      <c r="N29" s="566"/>
      <c r="O29" s="11" t="s">
        <v>23</v>
      </c>
      <c r="P29" s="217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</row>
    <row r="30" spans="2:51" ht="15.75" thickBot="1">
      <c r="B30" s="163"/>
      <c r="C30" s="163"/>
      <c r="D30" s="163"/>
      <c r="E30" s="163"/>
      <c r="F30" s="218"/>
      <c r="G30" s="570"/>
      <c r="H30" s="570"/>
      <c r="I30" s="570"/>
      <c r="J30" s="570"/>
      <c r="K30" s="570"/>
      <c r="L30" s="571"/>
      <c r="M30" s="14" t="s">
        <v>14</v>
      </c>
      <c r="N30" s="15" t="s">
        <v>15</v>
      </c>
      <c r="O30" s="10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</row>
    <row r="31" spans="2:51" ht="21">
      <c r="B31" s="163"/>
      <c r="C31" s="577" t="str">
        <f>D4</f>
        <v/>
      </c>
      <c r="D31" s="577"/>
      <c r="E31" s="578"/>
      <c r="F31" s="233" t="str">
        <f>D4</f>
        <v/>
      </c>
      <c r="G31" s="567" t="str">
        <f>IF(C23="","",IF(F31="","",SUM(C23,D23,E23,F23)))</f>
        <v/>
      </c>
      <c r="H31" s="567"/>
      <c r="I31" s="12"/>
      <c r="J31" s="13" t="str">
        <f>IF(C23="","",IF(F31="","",G23-H23))</f>
        <v/>
      </c>
      <c r="K31" s="12"/>
      <c r="L31" s="82"/>
      <c r="M31" s="85" t="str">
        <f>IF(G31="","",IF(H10=3,RANK(G31,$G$31:$G$33),RANK(G31,$G$31:$G$34)))</f>
        <v/>
      </c>
      <c r="N31" s="147" t="str">
        <f>IF(J31="","",IF(H10=3,RANK(J31,$J$31:$J$33)/10,RANK(J31,$J$31:$J$34)/10))</f>
        <v/>
      </c>
      <c r="O31" s="87" t="str">
        <f>IF(G31="","",IF(H10=3,RANK(Q31,$Q$31:$GQ$33,1),RANK(Q31,$Q$31:$Q$34,1)))</f>
        <v/>
      </c>
      <c r="P31" s="163"/>
      <c r="Q31" s="219" t="e">
        <f>M31+N31</f>
        <v>#VALUE!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</row>
    <row r="32" spans="2:51" ht="21">
      <c r="B32" s="163"/>
      <c r="C32" s="579" t="str">
        <f>D5</f>
        <v/>
      </c>
      <c r="D32" s="579"/>
      <c r="E32" s="580"/>
      <c r="F32" s="234" t="str">
        <f>D5</f>
        <v/>
      </c>
      <c r="G32" s="583" t="str">
        <f>IF(C24="","",IF(F32="","",SUM(C24,D24,E24,F24)))</f>
        <v/>
      </c>
      <c r="H32" s="583"/>
      <c r="I32" s="1"/>
      <c r="J32" s="8" t="str">
        <f>IF(C24="","",IF(F32="","",G24-H24))</f>
        <v/>
      </c>
      <c r="K32" s="1"/>
      <c r="L32" s="83"/>
      <c r="M32" s="86" t="str">
        <f>IF(G32="","",IF(H11=3,RANK(G32,$G$31:$G$33),RANK(G32,$G$31:$G$34)))</f>
        <v/>
      </c>
      <c r="N32" s="148" t="str">
        <f>IF(J32="","",IF(H11=3,RANK(J32,$J$31:$J$33)/10,RANK(J32,$J$31:$J$34)/10))</f>
        <v/>
      </c>
      <c r="O32" s="88" t="str">
        <f>IF(G32="","",IF(H10=3,RANK(Q32,$Q$31:$GQ$33,1),RANK(Q32,$Q$31:$Q$34,1)))</f>
        <v/>
      </c>
      <c r="P32" s="163"/>
      <c r="Q32" s="219" t="e">
        <f>M32+N32</f>
        <v>#VALUE!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</row>
    <row r="33" spans="2:51" ht="21">
      <c r="B33" s="163"/>
      <c r="C33" s="584" t="str">
        <f>D6</f>
        <v/>
      </c>
      <c r="D33" s="584"/>
      <c r="E33" s="585"/>
      <c r="F33" s="235" t="str">
        <f>D6</f>
        <v/>
      </c>
      <c r="G33" s="630" t="str">
        <f>IF(C25="","",IF(F33="","",SUM(C25,D25,E25,F25)))</f>
        <v/>
      </c>
      <c r="H33" s="630"/>
      <c r="I33" s="412"/>
      <c r="J33" s="413" t="str">
        <f>IF(C25="","",IF(F33="","",G25-H25))</f>
        <v/>
      </c>
      <c r="K33" s="412"/>
      <c r="L33" s="414"/>
      <c r="M33" s="411" t="str">
        <f>IF(G33="","",IF(H12=3,RANK(G33,$G$31:$G$33),RANK(G33,$G$31:$G$34)))</f>
        <v/>
      </c>
      <c r="N33" s="149" t="str">
        <f>IF(J33="","",IF(H12=3,RANK(J33,$J$31:$J$33)/10,RANK(J33,$J$31:$J$34)/10))</f>
        <v/>
      </c>
      <c r="O33" s="89" t="str">
        <f>IF(G33="","",IF(H10=3,RANK(Q33,$Q$31:$GQ$33,1),RANK(Q33,$Q$31:$Q$34,1)))</f>
        <v/>
      </c>
      <c r="P33" s="163"/>
      <c r="Q33" s="219" t="e">
        <f>M33+N33</f>
        <v>#VALUE!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</row>
    <row r="34" spans="2:51" ht="21.75" thickBot="1">
      <c r="B34" s="163"/>
      <c r="C34" s="577" t="str">
        <f>IF(H10=3,"",D7)</f>
        <v/>
      </c>
      <c r="D34" s="577"/>
      <c r="E34" s="578"/>
      <c r="F34" s="236" t="str">
        <f>IF(H10=3,"",D7)</f>
        <v/>
      </c>
      <c r="G34" s="581" t="str">
        <f>IF(C26="","",IF(F34="","",SUM(C26,D26,E26,F26)))</f>
        <v/>
      </c>
      <c r="H34" s="581"/>
      <c r="I34" s="403"/>
      <c r="J34" s="238" t="str">
        <f>IF(C26="","",IF(F34="","",G26-H26))</f>
        <v/>
      </c>
      <c r="K34" s="403"/>
      <c r="L34" s="404"/>
      <c r="M34" s="240" t="str">
        <f>IF(G34="","",IF(H13=3,RANK(G34,$G$31:$G$33),RANK(G34,$G$31:$G$34)))</f>
        <v/>
      </c>
      <c r="N34" s="402" t="str">
        <f>IF(J34="","",IF(H13=3,RANK(J34,$J$31:$J$33)/10,RANK(J34,$J$31:$J$34)/10))</f>
        <v/>
      </c>
      <c r="O34" s="405" t="str">
        <f>IF(G34="","",IF(H10=3,RANK(Q34,$Q$31:$GQ$33,1),RANK(Q34,$Q$31:$Q$34,1)))</f>
        <v/>
      </c>
      <c r="P34" s="163"/>
      <c r="Q34" s="219" t="e">
        <f>M34+N34</f>
        <v>#VALUE!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</row>
    <row r="35" spans="2:51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</row>
    <row r="36" spans="2:51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</row>
    <row r="37" spans="2:51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</row>
    <row r="38" spans="2:51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</row>
    <row r="39" spans="2:51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</row>
    <row r="40" spans="2:51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</row>
    <row r="41" spans="2:51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</row>
    <row r="42" spans="2:5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</row>
    <row r="43" spans="2:51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</row>
    <row r="44" spans="2:51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</row>
    <row r="45" spans="2:51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</row>
    <row r="46" spans="2:51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</row>
    <row r="47" spans="2:51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</row>
    <row r="48" spans="2:51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</row>
    <row r="49" spans="2:51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</row>
    <row r="50" spans="2:51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</row>
    <row r="51" spans="2:51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</row>
    <row r="52" spans="2:51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</row>
    <row r="53" spans="2:51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</row>
    <row r="54" spans="2:51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</row>
    <row r="55" spans="2:51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</row>
    <row r="56" spans="2:51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</row>
    <row r="57" spans="2:51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</row>
    <row r="58" spans="2:51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</row>
    <row r="59" spans="2:51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</row>
    <row r="60" spans="2:51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</row>
    <row r="61" spans="2:51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</row>
    <row r="62" spans="2:51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</row>
    <row r="63" spans="2:51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</row>
    <row r="64" spans="2:51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</row>
    <row r="65" spans="2:51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</row>
    <row r="66" spans="2:51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</row>
    <row r="67" spans="2:51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</row>
    <row r="68" spans="2:51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</row>
    <row r="69" spans="2:51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</row>
    <row r="70" spans="2:51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</row>
    <row r="71" spans="2:51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</row>
    <row r="72" spans="2:51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</row>
    <row r="73" spans="2:51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</row>
  </sheetData>
  <sheetProtection sheet="1" objects="1" scenarios="1" selectLockedCells="1"/>
  <mergeCells count="25">
    <mergeCell ref="C31:E31"/>
    <mergeCell ref="C32:E32"/>
    <mergeCell ref="C33:E33"/>
    <mergeCell ref="C34:E34"/>
    <mergeCell ref="B1:C1"/>
    <mergeCell ref="B12:G12"/>
    <mergeCell ref="D13:E13"/>
    <mergeCell ref="F13:G13"/>
    <mergeCell ref="B13:C13"/>
    <mergeCell ref="G34:H34"/>
    <mergeCell ref="G29:H30"/>
    <mergeCell ref="G33:H33"/>
    <mergeCell ref="G31:H31"/>
    <mergeCell ref="G32:H32"/>
    <mergeCell ref="M13:N13"/>
    <mergeCell ref="M29:N29"/>
    <mergeCell ref="I29:L30"/>
    <mergeCell ref="C3:E3"/>
    <mergeCell ref="I12:N12"/>
    <mergeCell ref="K13:L13"/>
    <mergeCell ref="I13:J13"/>
    <mergeCell ref="D4:H4"/>
    <mergeCell ref="D5:H5"/>
    <mergeCell ref="D6:H6"/>
    <mergeCell ref="D7:H7"/>
  </mergeCells>
  <phoneticPr fontId="0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92D050"/>
  </sheetPr>
  <dimension ref="A1:BF90"/>
  <sheetViews>
    <sheetView showGridLines="0" showRowColHeaders="0" zoomScale="94" zoomScaleNormal="94" zoomScalePageLayoutView="89" workbookViewId="0">
      <selection activeCell="D14" sqref="D14"/>
    </sheetView>
  </sheetViews>
  <sheetFormatPr baseColWidth="10" defaultRowHeight="15"/>
  <cols>
    <col min="1" max="1" width="57.7109375" style="163" customWidth="1"/>
    <col min="2" max="3" width="28" customWidth="1"/>
    <col min="4" max="8" width="8.42578125" customWidth="1"/>
    <col min="9" max="10" width="28" customWidth="1"/>
    <col min="11" max="14" width="8.42578125" customWidth="1"/>
    <col min="15" max="15" width="13.7109375" customWidth="1"/>
    <col min="17" max="17" width="11.42578125" hidden="1" customWidth="1"/>
    <col min="31" max="58" width="11.42578125" style="163"/>
  </cols>
  <sheetData>
    <row r="1" spans="1:30" s="163" customFormat="1" ht="29.25" thickBot="1">
      <c r="B1" s="546" t="s">
        <v>114</v>
      </c>
      <c r="C1" s="547"/>
      <c r="D1" s="225">
        <v>9</v>
      </c>
    </row>
    <row r="2" spans="1:30" s="163" customFormat="1"/>
    <row r="3" spans="1:30" s="163" customFormat="1" ht="29.25" thickBot="1">
      <c r="B3" s="232"/>
      <c r="C3" s="574" t="s">
        <v>130</v>
      </c>
      <c r="D3" s="574"/>
      <c r="E3" s="574"/>
    </row>
    <row r="4" spans="1:30" ht="29.25" thickBot="1">
      <c r="A4" s="248">
        <v>91</v>
      </c>
      <c r="B4" s="163"/>
      <c r="C4" s="17" t="s">
        <v>2</v>
      </c>
      <c r="D4" s="557" t="str">
        <f>IF(Tournoi!S5="zzz","",Tournoi!S5)</f>
        <v/>
      </c>
      <c r="E4" s="558"/>
      <c r="F4" s="558"/>
      <c r="G4" s="558"/>
      <c r="H4" s="558"/>
      <c r="I4" s="163"/>
      <c r="J4" s="163"/>
      <c r="K4" s="230" t="s">
        <v>17</v>
      </c>
      <c r="L4" s="224">
        <v>3</v>
      </c>
      <c r="M4" s="220" t="s">
        <v>14</v>
      </c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</row>
    <row r="5" spans="1:30" ht="30" thickTop="1" thickBot="1">
      <c r="A5" s="248">
        <v>92</v>
      </c>
      <c r="B5" s="163"/>
      <c r="C5" s="16" t="s">
        <v>3</v>
      </c>
      <c r="D5" s="619" t="str">
        <f>IF(Tournoi!S6="zzz","",Tournoi!S6)</f>
        <v/>
      </c>
      <c r="E5" s="620"/>
      <c r="F5" s="620"/>
      <c r="G5" s="620"/>
      <c r="H5" s="620"/>
      <c r="I5" s="163"/>
      <c r="J5" s="163"/>
      <c r="K5" s="231" t="s">
        <v>18</v>
      </c>
      <c r="L5" s="221">
        <v>1</v>
      </c>
      <c r="M5" s="220" t="s">
        <v>67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</row>
    <row r="6" spans="1:30" ht="29.25" thickBot="1">
      <c r="A6" s="248">
        <v>93</v>
      </c>
      <c r="B6" s="163"/>
      <c r="C6" s="18" t="s">
        <v>4</v>
      </c>
      <c r="D6" s="621" t="str">
        <f>IF(Tournoi!S7="zzz","",Tournoi!S7)</f>
        <v/>
      </c>
      <c r="E6" s="622"/>
      <c r="F6" s="622"/>
      <c r="G6" s="622"/>
      <c r="H6" s="62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</row>
    <row r="7" spans="1:30" ht="29.25" thickBot="1">
      <c r="A7" s="248">
        <v>94</v>
      </c>
      <c r="B7" s="163"/>
      <c r="C7" s="16" t="s">
        <v>5</v>
      </c>
      <c r="D7" s="557" t="str">
        <f>IF(Tournoi!S8="zzz","",Tournoi!S8)</f>
        <v/>
      </c>
      <c r="E7" s="558"/>
      <c r="F7" s="558"/>
      <c r="G7" s="558"/>
      <c r="H7" s="558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</row>
    <row r="8" spans="1:30" s="163" customFormat="1"/>
    <row r="9" spans="1:30" s="163" customFormat="1" ht="15.75" thickBot="1"/>
    <row r="10" spans="1:30" s="163" customFormat="1" ht="36.75" thickBot="1">
      <c r="B10" s="181"/>
      <c r="C10" s="181"/>
      <c r="D10" s="181"/>
      <c r="E10" s="227" t="s">
        <v>19</v>
      </c>
      <c r="F10" s="227"/>
      <c r="G10" s="227"/>
      <c r="H10" s="228">
        <f>Tournoi!K28</f>
        <v>0</v>
      </c>
      <c r="I10" s="227" t="s">
        <v>130</v>
      </c>
      <c r="J10" s="169"/>
      <c r="K10" s="226"/>
      <c r="L10" s="181"/>
      <c r="M10" s="181"/>
      <c r="N10" s="181"/>
    </row>
    <row r="11" spans="1:30" s="163" customFormat="1" ht="57" customHeight="1" thickBot="1">
      <c r="B11" s="181"/>
      <c r="C11" s="181"/>
      <c r="D11" s="181"/>
      <c r="E11" s="182"/>
      <c r="F11" s="182"/>
      <c r="G11" s="182"/>
      <c r="H11" s="183"/>
      <c r="I11" s="181"/>
      <c r="J11" s="181"/>
      <c r="K11" s="181"/>
      <c r="L11" s="181"/>
      <c r="M11" s="181"/>
      <c r="N11" s="181"/>
    </row>
    <row r="12" spans="1:30" ht="32.25" thickBot="1">
      <c r="B12" s="548" t="str">
        <f>IF($H$10=4,"Poule de 4","")</f>
        <v/>
      </c>
      <c r="C12" s="572"/>
      <c r="D12" s="572"/>
      <c r="E12" s="572"/>
      <c r="F12" s="572"/>
      <c r="G12" s="573"/>
      <c r="H12" s="163"/>
      <c r="I12" s="548" t="str">
        <f>IF($H$10=3,"Poule de 3","")</f>
        <v/>
      </c>
      <c r="J12" s="549"/>
      <c r="K12" s="549"/>
      <c r="L12" s="549"/>
      <c r="M12" s="549"/>
      <c r="N12" s="550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</row>
    <row r="13" spans="1:30" ht="15.75" thickBot="1">
      <c r="B13" s="551" t="str">
        <f>IF($H$10=4,"Rencontres","")</f>
        <v/>
      </c>
      <c r="C13" s="552"/>
      <c r="D13" s="551" t="str">
        <f>IF($H$10=4,"Scores","")</f>
        <v/>
      </c>
      <c r="E13" s="552"/>
      <c r="F13" s="551" t="str">
        <f>IF($H$10=4,"Contrats","")</f>
        <v/>
      </c>
      <c r="G13" s="552"/>
      <c r="H13" s="163"/>
      <c r="I13" s="575" t="str">
        <f>IF($H$10=3,"Rencontres","")</f>
        <v/>
      </c>
      <c r="J13" s="576"/>
      <c r="K13" s="553" t="str">
        <f>IF($H$10=3,"Scores","")</f>
        <v/>
      </c>
      <c r="L13" s="554"/>
      <c r="M13" s="553" t="str">
        <f>IF($H$10=3,"Contrats","")</f>
        <v/>
      </c>
      <c r="N13" s="554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</row>
    <row r="14" spans="1:30" ht="24" customHeight="1">
      <c r="B14" s="242" t="str">
        <f>IF(H10=4,D4,"")</f>
        <v/>
      </c>
      <c r="C14" s="243" t="str">
        <f>IF(H10=4,D5,"")</f>
        <v/>
      </c>
      <c r="D14" s="132"/>
      <c r="E14" s="131"/>
      <c r="F14" s="48"/>
      <c r="G14" s="47"/>
      <c r="H14" s="163"/>
      <c r="I14" s="242" t="str">
        <f>IF($H$10=4,"",D4)</f>
        <v/>
      </c>
      <c r="J14" s="243" t="str">
        <f>IF($H$10=4,"",D5)</f>
        <v/>
      </c>
      <c r="K14" s="132"/>
      <c r="L14" s="131"/>
      <c r="M14" s="48"/>
      <c r="N14" s="47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</row>
    <row r="15" spans="1:30" ht="24" customHeight="1">
      <c r="B15" s="244" t="str">
        <f>IF(H10=4,D6,"")</f>
        <v/>
      </c>
      <c r="C15" s="245" t="str">
        <f>IF(H10=4,D7,"")</f>
        <v/>
      </c>
      <c r="D15" s="134"/>
      <c r="E15" s="133"/>
      <c r="F15" s="51"/>
      <c r="G15" s="50"/>
      <c r="H15" s="163"/>
      <c r="I15" s="244" t="str">
        <f>IF($H$10=4,"",D4)</f>
        <v/>
      </c>
      <c r="J15" s="245" t="str">
        <f>IF($H$10=4,"",D6)</f>
        <v/>
      </c>
      <c r="K15" s="134"/>
      <c r="L15" s="133"/>
      <c r="M15" s="51"/>
      <c r="N15" s="50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</row>
    <row r="16" spans="1:30" ht="24" customHeight="1">
      <c r="B16" s="244" t="str">
        <f>IF(H10=4,D4,"")</f>
        <v/>
      </c>
      <c r="C16" s="245" t="str">
        <f>IF(H10=4,D6,"")</f>
        <v/>
      </c>
      <c r="D16" s="134"/>
      <c r="E16" s="133"/>
      <c r="F16" s="51"/>
      <c r="G16" s="50"/>
      <c r="H16" s="163"/>
      <c r="I16" s="244" t="str">
        <f>IF($H$10=4,"",D5)</f>
        <v/>
      </c>
      <c r="J16" s="245" t="str">
        <f>IF($H$10=4,"",D6)</f>
        <v/>
      </c>
      <c r="K16" s="134"/>
      <c r="L16" s="133"/>
      <c r="M16" s="51"/>
      <c r="N16" s="50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</row>
    <row r="17" spans="2:30" ht="24" customHeight="1">
      <c r="B17" s="244" t="str">
        <f>IF(H10=4,D5,"")</f>
        <v/>
      </c>
      <c r="C17" s="245" t="str">
        <f>IF(H10=4,D7,"")</f>
        <v/>
      </c>
      <c r="D17" s="134"/>
      <c r="E17" s="133"/>
      <c r="F17" s="51"/>
      <c r="G17" s="50"/>
      <c r="H17" s="163"/>
      <c r="I17" s="244" t="str">
        <f>IF($H$10=4,"",D4)</f>
        <v/>
      </c>
      <c r="J17" s="245" t="str">
        <f>IF($H$10=4,"",D5)</f>
        <v/>
      </c>
      <c r="K17" s="134"/>
      <c r="L17" s="133"/>
      <c r="M17" s="51"/>
      <c r="N17" s="50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2:30" ht="24" customHeight="1">
      <c r="B18" s="244" t="str">
        <f>IF(H10=4,D4,"")</f>
        <v/>
      </c>
      <c r="C18" s="245" t="str">
        <f>IF(H10=4,D7,"")</f>
        <v/>
      </c>
      <c r="D18" s="134"/>
      <c r="E18" s="133"/>
      <c r="F18" s="51"/>
      <c r="G18" s="50"/>
      <c r="H18" s="163"/>
      <c r="I18" s="244" t="str">
        <f>IF($H$10=4,"",D4)</f>
        <v/>
      </c>
      <c r="J18" s="245" t="str">
        <f>IF($H$10=4,"",D6)</f>
        <v/>
      </c>
      <c r="K18" s="134"/>
      <c r="L18" s="133"/>
      <c r="M18" s="51"/>
      <c r="N18" s="50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</row>
    <row r="19" spans="2:30" ht="24" customHeight="1" thickBot="1">
      <c r="B19" s="246" t="str">
        <f>IF(H10=4,D5,"")</f>
        <v/>
      </c>
      <c r="C19" s="247" t="str">
        <f>IF(H10=4,D6,"")</f>
        <v/>
      </c>
      <c r="D19" s="136"/>
      <c r="E19" s="135"/>
      <c r="F19" s="54"/>
      <c r="G19" s="53"/>
      <c r="H19" s="163"/>
      <c r="I19" s="246" t="str">
        <f>IF($H$10=4,"",D5)</f>
        <v/>
      </c>
      <c r="J19" s="247" t="str">
        <f>IF($H$10=4,"",D6)</f>
        <v/>
      </c>
      <c r="K19" s="136"/>
      <c r="L19" s="135"/>
      <c r="M19" s="54"/>
      <c r="N19" s="5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</row>
    <row r="20" spans="2:30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</row>
    <row r="21" spans="2:30" ht="15.75" thickBot="1">
      <c r="B21" s="170"/>
      <c r="C21" s="170"/>
      <c r="D21" s="170"/>
      <c r="E21" s="170"/>
      <c r="F21" s="170"/>
      <c r="G21" s="184"/>
      <c r="H21" s="184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</row>
    <row r="22" spans="2:30" ht="16.5" hidden="1" thickTop="1" thickBot="1">
      <c r="B22" s="185"/>
      <c r="C22" s="186" t="s">
        <v>9</v>
      </c>
      <c r="D22" s="186" t="s">
        <v>10</v>
      </c>
      <c r="E22" s="186" t="s">
        <v>11</v>
      </c>
      <c r="F22" s="187" t="s">
        <v>12</v>
      </c>
      <c r="G22" s="188" t="s">
        <v>21</v>
      </c>
      <c r="H22" s="189" t="s">
        <v>22</v>
      </c>
      <c r="I22" s="170"/>
      <c r="J22" s="190" t="s">
        <v>25</v>
      </c>
      <c r="K22" s="186" t="s">
        <v>9</v>
      </c>
      <c r="L22" s="186" t="s">
        <v>10</v>
      </c>
      <c r="M22" s="186" t="s">
        <v>11</v>
      </c>
      <c r="N22" s="186" t="s">
        <v>12</v>
      </c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</row>
    <row r="23" spans="2:30" hidden="1">
      <c r="B23" s="191" t="s">
        <v>2</v>
      </c>
      <c r="C23" s="192" t="str">
        <f>IF(H10="","",IF(H10=4,IF(D14="","",IF(D14&lt;E14,$L$5,$L$4)),IF(K14="","",IF(K14&lt;L14,$L$5,$L$4))))</f>
        <v/>
      </c>
      <c r="D23" s="193" t="str">
        <f>IF(H10="","",IF(H10=4,IF(D16="","",IF(D16&lt;E16,$L$5,$L$4)),IF(K15="","",IF(K15&lt;L15,$L$5,$L$4))))</f>
        <v/>
      </c>
      <c r="E23" s="193" t="str">
        <f>IF(H10="","",IF(H10=4,IF(D18="","",IF(D18&lt;E18,$L$5,$L$4)),IF(K17="","",IF(K17&lt;L17,$L$5,$L$4))))</f>
        <v/>
      </c>
      <c r="F23" s="194" t="str">
        <f>IF(H10="","",IF(H10=4,"",IF(K18="","",IF(K18&lt;L18,$L$5,$L$4))))</f>
        <v/>
      </c>
      <c r="G23" s="193">
        <f>IF(H10="","",IF(H10=4,SUM(D14,D16,D18),SUM(K14,K15,K17,K18)))</f>
        <v>0</v>
      </c>
      <c r="H23" s="195">
        <f>IF(H10="","",IF(H10=4,SUM(E14,E16,E18),SUM(L14,L15,L17,L18)))</f>
        <v>0</v>
      </c>
      <c r="I23" s="170"/>
      <c r="J23" s="196" t="s">
        <v>2</v>
      </c>
      <c r="K23" s="192" t="str">
        <f>IF(C23="","",IF(H10="","",IF(H10=3,M14,F14)))</f>
        <v/>
      </c>
      <c r="L23" s="193" t="str">
        <f>IF(D23="","",IF(H10="","",IF(H10=3,M15,F16)))</f>
        <v/>
      </c>
      <c r="M23" s="193" t="str">
        <f>IF(E23="","",IF(H10="","",IF(H10=3,M17,F18)))</f>
        <v/>
      </c>
      <c r="N23" s="194" t="str">
        <f>IF(F23="","",IF(H10="","",IF(H10=3,M18,"")))</f>
        <v/>
      </c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</row>
    <row r="24" spans="2:30" hidden="1">
      <c r="B24" s="197" t="s">
        <v>3</v>
      </c>
      <c r="C24" s="198" t="str">
        <f>IF(H10="","",IF(H10=4,IF(E14="","",IF(E14&lt;D14,$L$5,$L$4)),IF(L14="","",IF(L14&lt;K14,$L$5,$L$4))))</f>
        <v/>
      </c>
      <c r="D24" s="199" t="str">
        <f>IF(H10="","",IF(H10=4,IF(D17="","",IF(D17&lt;E17,$L$5,$L$4)),IF(K16="","",IF(K16&lt;L16,$L$5,$L$4))))</f>
        <v/>
      </c>
      <c r="E24" s="199" t="str">
        <f>IF(H10="","",IF(H10=4,IF(D19="","",IF(D19&lt;E19,$L$5,$L$4)),IF(L17="","",IF(L17&lt;K17,$L$5,$L$4))))</f>
        <v/>
      </c>
      <c r="F24" s="200" t="str">
        <f>IF(H10="","",IF(H10=4,"",IF(K19="","",IF(K19&lt;L19,$L$5,$L$4))))</f>
        <v/>
      </c>
      <c r="G24" s="199">
        <f>IF(H10="","",IF(H10=4,SUM(E14,D17,D19),SUM(L14,K16,L17,K19)))</f>
        <v>0</v>
      </c>
      <c r="H24" s="201">
        <f>IF(H10="","",IF(H10=4,SUM(D14,D16,D18),SUM(K14,L16,K17,L19)))</f>
        <v>0</v>
      </c>
      <c r="I24" s="170"/>
      <c r="J24" s="202" t="s">
        <v>3</v>
      </c>
      <c r="K24" s="198" t="str">
        <f>IF(C24="","",IF(H10="","",IF(H10=3,N14,G14)))</f>
        <v/>
      </c>
      <c r="L24" s="199" t="str">
        <f>IF(D24="","",IF(H10="","",IF(H10=3,M16,F17)))</f>
        <v/>
      </c>
      <c r="M24" s="199" t="str">
        <f>IF(E24="","",IF(H10="","",IF(H10=3,N17,F19)))</f>
        <v/>
      </c>
      <c r="N24" s="200" t="str">
        <f>IF(F24="","",IF(H10="","",IF(H10=3,M19,"")))</f>
        <v/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</row>
    <row r="25" spans="2:30" hidden="1">
      <c r="B25" s="203" t="s">
        <v>4</v>
      </c>
      <c r="C25" s="204" t="str">
        <f>IF(H10="","",IF(H10=4,IF(D15="","",IF(D15&lt;E15,$L$5,$L$4)),IF(L15="","",IF(L15&lt;K15,$L$5,$L$4))))</f>
        <v/>
      </c>
      <c r="D25" s="205" t="str">
        <f>IF(H10="","",IF(H10=4,IF(E16="","",IF(E16&lt;D16,$L$5,$L$4)),IF(L16="","",IF(L16&lt;K16,$L$5,$L$4))))</f>
        <v/>
      </c>
      <c r="E25" s="205" t="str">
        <f>IF(H10="","",IF(H10=4,IF(E19="","",IF(E19&lt;D19,$L$5,$L$4)),IF(L18="","",IF(L18&lt;K18,$L$5,$L$4))))</f>
        <v/>
      </c>
      <c r="F25" s="206" t="str">
        <f>IF(H10="","",IF(H10=4,"",IF(L19="","",IF(L19&lt;K19,$L$5,$L$4))))</f>
        <v/>
      </c>
      <c r="G25" s="205">
        <f>IF(H10="","",IF(H10=4,SUM(D15,E16,E19),SUM(L15,L16,L18,L19)))</f>
        <v>0</v>
      </c>
      <c r="H25" s="207">
        <f>IF(H10="","",IF(H10=4,SUM(E15,D16,D19),SUM(K15,K16,K18,K19)))</f>
        <v>0</v>
      </c>
      <c r="I25" s="170"/>
      <c r="J25" s="208" t="s">
        <v>4</v>
      </c>
      <c r="K25" s="204" t="str">
        <f>IF(C25="","",IF(H10="","",IF(H10=3,N15,F15)))</f>
        <v/>
      </c>
      <c r="L25" s="205" t="str">
        <f>IF(D25="","",IF(H10="","",IF(H10=3,N16,G16)))</f>
        <v/>
      </c>
      <c r="M25" s="205" t="str">
        <f>IF(E25="","",IF(H10="","",IF(H10=3,N18,G19)))</f>
        <v/>
      </c>
      <c r="N25" s="206" t="str">
        <f>IF(F25="","",IF(H10="","",IF(H10=3,N19,"")))</f>
        <v/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</row>
    <row r="26" spans="2:30" ht="15.75" hidden="1" thickBot="1">
      <c r="B26" s="209" t="s">
        <v>5</v>
      </c>
      <c r="C26" s="210" t="str">
        <f>IF(H10="","",IF(H10=3,"",IF(E15="","",IF(E15&lt;D15,$L$5,$L$4))))</f>
        <v/>
      </c>
      <c r="D26" s="211" t="str">
        <f>IF(H10="","",IF(H10=3,"",IF(E17="","",IF(E17&lt;D17,$L$5,$L$4))))</f>
        <v/>
      </c>
      <c r="E26" s="211" t="str">
        <f>IF(H10="","",IF(H10=3,"",IF(E18="","",IF(E18&lt;D18,$L$5,$L$4))))</f>
        <v/>
      </c>
      <c r="F26" s="212" t="str">
        <f>IF(H10="","",IF(H10=4,"",IF(K19="","","")))</f>
        <v/>
      </c>
      <c r="G26" s="213" t="str">
        <f>IF(H10="","",IF(H10=4,SUM(E15,E17,E18),""))</f>
        <v/>
      </c>
      <c r="H26" s="214" t="str">
        <f>IF(H10="","",IF(H10=4,SUM(D15,D17,D18),""))</f>
        <v/>
      </c>
      <c r="I26" s="170"/>
      <c r="J26" s="215" t="s">
        <v>5</v>
      </c>
      <c r="K26" s="210" t="str">
        <f>IF(C26="","",IF(H10="","",IF(H10=3,"",G15)))</f>
        <v/>
      </c>
      <c r="L26" s="211" t="str">
        <f>IF(D26="","",IF(H10="","",IF(H10=3,"",G17)))</f>
        <v/>
      </c>
      <c r="M26" s="211" t="str">
        <f>IF(E26="","",IF(H10="","",IF(H10=3,"",G18)))</f>
        <v/>
      </c>
      <c r="N26" s="212" t="str">
        <f>IF(F26="","",IF(H10="","",IF(H10=3,"","")))</f>
        <v/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</row>
    <row r="27" spans="2:30" ht="15.75" thickTop="1">
      <c r="B27" s="170"/>
      <c r="C27" s="170"/>
      <c r="D27" s="170"/>
      <c r="E27" s="170"/>
      <c r="F27" s="170"/>
      <c r="G27" s="163"/>
      <c r="H27" s="163"/>
      <c r="I27" s="163"/>
      <c r="J27" s="163"/>
      <c r="K27" s="163"/>
      <c r="L27" s="163"/>
      <c r="M27" s="163"/>
      <c r="N27" s="163"/>
      <c r="O27" s="170"/>
      <c r="P27" s="170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</row>
    <row r="28" spans="2:30" ht="96" customHeight="1" thickBot="1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70"/>
      <c r="P28" s="170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</row>
    <row r="29" spans="2:30" ht="15.75" thickBot="1">
      <c r="B29" s="163"/>
      <c r="C29" s="163"/>
      <c r="D29" s="163"/>
      <c r="E29" s="163"/>
      <c r="F29" s="216"/>
      <c r="G29" s="568" t="s">
        <v>13</v>
      </c>
      <c r="H29" s="568"/>
      <c r="I29" s="568" t="s">
        <v>20</v>
      </c>
      <c r="J29" s="568"/>
      <c r="K29" s="568"/>
      <c r="L29" s="569"/>
      <c r="M29" s="565" t="s">
        <v>1</v>
      </c>
      <c r="N29" s="566"/>
      <c r="O29" s="11" t="s">
        <v>23</v>
      </c>
      <c r="P29" s="217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</row>
    <row r="30" spans="2:30" ht="15.75" thickBot="1">
      <c r="B30" s="163"/>
      <c r="C30" s="163"/>
      <c r="D30" s="163"/>
      <c r="E30" s="163"/>
      <c r="F30" s="218"/>
      <c r="G30" s="570"/>
      <c r="H30" s="570"/>
      <c r="I30" s="570"/>
      <c r="J30" s="570"/>
      <c r="K30" s="570"/>
      <c r="L30" s="571"/>
      <c r="M30" s="14" t="s">
        <v>14</v>
      </c>
      <c r="N30" s="15" t="s">
        <v>15</v>
      </c>
      <c r="O30" s="10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</row>
    <row r="31" spans="2:30" ht="21">
      <c r="B31" s="163"/>
      <c r="C31" s="577" t="str">
        <f>D4</f>
        <v/>
      </c>
      <c r="D31" s="577"/>
      <c r="E31" s="578"/>
      <c r="F31" s="233" t="str">
        <f>D4</f>
        <v/>
      </c>
      <c r="G31" s="567" t="str">
        <f>IF(C23="","",IF(F31="","",SUM(C23,D23,E23,F23)))</f>
        <v/>
      </c>
      <c r="H31" s="567"/>
      <c r="I31" s="12"/>
      <c r="J31" s="13" t="str">
        <f>IF(C23="","",IF(F31="","",G23-H23))</f>
        <v/>
      </c>
      <c r="K31" s="12"/>
      <c r="L31" s="82"/>
      <c r="M31" s="85" t="str">
        <f>IF(G31="","",IF(H10=3,RANK(G31,$G$31:$G$33),RANK(G31,$G$31:$G$34)))</f>
        <v/>
      </c>
      <c r="N31" s="147" t="str">
        <f>IF(J31="","",IF(H10=3,RANK(J31,$J$31:$J$33)/10,RANK(J31,$J$31:$J$34)/10))</f>
        <v/>
      </c>
      <c r="O31" s="87" t="str">
        <f>IF(G31="","",IF(H10=3,RANK(Q31,$Q$31:$GQ$33,1),RANK(Q31,$Q$31:$Q$34,1)))</f>
        <v/>
      </c>
      <c r="P31" s="163"/>
      <c r="Q31" s="219" t="e">
        <f>M31+N31</f>
        <v>#VALUE!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</row>
    <row r="32" spans="2:30" ht="21">
      <c r="B32" s="163"/>
      <c r="C32" s="579" t="str">
        <f>D5</f>
        <v/>
      </c>
      <c r="D32" s="579"/>
      <c r="E32" s="580"/>
      <c r="F32" s="234" t="str">
        <f>D5</f>
        <v/>
      </c>
      <c r="G32" s="583" t="str">
        <f>IF(C24="","",IF(F32="","",SUM(C24,D24,E24,F24)))</f>
        <v/>
      </c>
      <c r="H32" s="583"/>
      <c r="I32" s="1"/>
      <c r="J32" s="8" t="str">
        <f>IF(C24="","",IF(F32="","",G24-H24))</f>
        <v/>
      </c>
      <c r="K32" s="1"/>
      <c r="L32" s="83"/>
      <c r="M32" s="86" t="str">
        <f>IF(G32="","",IF(H11=3,RANK(G32,$G$31:$G$33),RANK(G32,$G$31:$G$34)))</f>
        <v/>
      </c>
      <c r="N32" s="148" t="str">
        <f>IF(J32="","",IF(H11=3,RANK(J32,$J$31:$J$33)/10,RANK(J32,$J$31:$J$34)/10))</f>
        <v/>
      </c>
      <c r="O32" s="88" t="str">
        <f>IF(G32="","",IF(H10=3,RANK(Q32,$Q$31:$GQ$33,1),RANK(Q32,$Q$31:$Q$34,1)))</f>
        <v/>
      </c>
      <c r="P32" s="163"/>
      <c r="Q32" s="219" t="e">
        <f>M32+N32</f>
        <v>#VALUE!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</row>
    <row r="33" spans="2:30" ht="21">
      <c r="B33" s="163"/>
      <c r="C33" s="584" t="str">
        <f>D6</f>
        <v/>
      </c>
      <c r="D33" s="584"/>
      <c r="E33" s="585"/>
      <c r="F33" s="235" t="str">
        <f>D6</f>
        <v/>
      </c>
      <c r="G33" s="630" t="str">
        <f>IF(C25="","",IF(F33="","",SUM(C25,D25,E25,F25)))</f>
        <v/>
      </c>
      <c r="H33" s="630"/>
      <c r="I33" s="412"/>
      <c r="J33" s="413" t="str">
        <f>IF(C25="","",IF(F33="","",G25-H25))</f>
        <v/>
      </c>
      <c r="K33" s="412"/>
      <c r="L33" s="414"/>
      <c r="M33" s="411" t="str">
        <f>IF(G33="","",IF(H12=3,RANK(G33,$G$31:$G$33),RANK(G33,$G$31:$G$34)))</f>
        <v/>
      </c>
      <c r="N33" s="149" t="str">
        <f>IF(J33="","",IF(H12=3,RANK(J33,$J$31:$J$33)/10,RANK(J33,$J$31:$J$34)/10))</f>
        <v/>
      </c>
      <c r="O33" s="89" t="str">
        <f>IF(G33="","",IF(H10=3,RANK(Q33,$Q$31:$GQ$33,1),RANK(Q33,$Q$31:$Q$34,1)))</f>
        <v/>
      </c>
      <c r="P33" s="163"/>
      <c r="Q33" s="219" t="e">
        <f>M33+N33</f>
        <v>#VALUE!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</row>
    <row r="34" spans="2:30" ht="21.75" thickBot="1">
      <c r="B34" s="163"/>
      <c r="C34" s="631" t="str">
        <f>IF(H10=3,"",D7)</f>
        <v/>
      </c>
      <c r="D34" s="631"/>
      <c r="E34" s="632"/>
      <c r="F34" s="236" t="str">
        <f>IF(H10=3,"",D7)</f>
        <v/>
      </c>
      <c r="G34" s="581" t="str">
        <f>IF(C26="","",IF(F34="","",SUM(C26,D26,E26,F26)))</f>
        <v/>
      </c>
      <c r="H34" s="581"/>
      <c r="I34" s="237"/>
      <c r="J34" s="238" t="str">
        <f>IF(C26="","",IF(F34="","",G26-H26))</f>
        <v/>
      </c>
      <c r="K34" s="237"/>
      <c r="L34" s="239"/>
      <c r="M34" s="240" t="str">
        <f>IF(G34="","",IF(H13=3,RANK(G34,$G$31:$G$33),RANK(G34,$G$31:$G$34)))</f>
        <v/>
      </c>
      <c r="N34" s="402" t="str">
        <f>IF(J34="","",IF(H13=3,RANK(J34,$J$31:$J$33)/10,RANK(J34,$J$31:$J$34)/10))</f>
        <v/>
      </c>
      <c r="O34" s="241" t="str">
        <f>IF(G34="","",IF(H10=3,RANK(Q34,$Q$31:$GQ$33,1),RANK(Q34,$Q$31:$Q$34,1)))</f>
        <v/>
      </c>
      <c r="P34" s="163"/>
      <c r="Q34" s="219" t="e">
        <f>M34+N34</f>
        <v>#VALUE!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</row>
    <row r="35" spans="2:30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219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</row>
    <row r="36" spans="2:30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219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</row>
    <row r="37" spans="2:30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219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</row>
    <row r="38" spans="2:30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219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</row>
    <row r="39" spans="2:30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219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</row>
    <row r="40" spans="2:30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219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</row>
    <row r="41" spans="2:30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</row>
    <row r="42" spans="2:30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</row>
    <row r="43" spans="2:30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</row>
    <row r="44" spans="2:30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</row>
    <row r="45" spans="2:30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</row>
    <row r="46" spans="2:30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</row>
    <row r="47" spans="2:30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</row>
    <row r="48" spans="2:30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</row>
    <row r="49" spans="2:30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</row>
    <row r="50" spans="2:30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</row>
    <row r="51" spans="2:30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</row>
    <row r="52" spans="2:30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</row>
    <row r="53" spans="2:30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</row>
    <row r="54" spans="2:30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</row>
    <row r="55" spans="2:30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</row>
    <row r="56" spans="2:30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</row>
    <row r="57" spans="2:30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</row>
    <row r="58" spans="2:30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</row>
    <row r="59" spans="2:30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</row>
    <row r="60" spans="2:30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</row>
    <row r="61" spans="2:30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</row>
    <row r="62" spans="2:30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</row>
    <row r="63" spans="2:30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</row>
    <row r="64" spans="2:30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</row>
    <row r="65" spans="2:30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</row>
    <row r="66" spans="2:30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</row>
    <row r="67" spans="2:30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</row>
    <row r="68" spans="2:30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</row>
    <row r="69" spans="2:30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</row>
    <row r="70" spans="2:30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</row>
    <row r="71" spans="2:30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</row>
    <row r="72" spans="2:30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</row>
    <row r="73" spans="2:30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</row>
    <row r="74" spans="2:30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</row>
    <row r="75" spans="2:30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</row>
    <row r="76" spans="2:30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</row>
    <row r="77" spans="2:30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</row>
    <row r="78" spans="2:30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</row>
    <row r="79" spans="2:30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</row>
    <row r="80" spans="2:30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</row>
    <row r="81" spans="2:30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</row>
    <row r="82" spans="2:30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</row>
    <row r="83" spans="2:30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</row>
    <row r="84" spans="2:30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</row>
    <row r="85" spans="2:30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</row>
    <row r="86" spans="2:30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</row>
    <row r="87" spans="2:30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</row>
    <row r="88" spans="2:30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</row>
    <row r="89" spans="2:30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</row>
    <row r="90" spans="2:30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</row>
  </sheetData>
  <sheetProtection sheet="1" objects="1" scenarios="1" selectLockedCells="1"/>
  <mergeCells count="25">
    <mergeCell ref="C31:E31"/>
    <mergeCell ref="C32:E32"/>
    <mergeCell ref="C33:E33"/>
    <mergeCell ref="C34:E34"/>
    <mergeCell ref="B1:C1"/>
    <mergeCell ref="B12:G12"/>
    <mergeCell ref="D13:E13"/>
    <mergeCell ref="F13:G13"/>
    <mergeCell ref="B13:C13"/>
    <mergeCell ref="G34:H34"/>
    <mergeCell ref="G29:H30"/>
    <mergeCell ref="G33:H33"/>
    <mergeCell ref="G31:H31"/>
    <mergeCell ref="G32:H32"/>
    <mergeCell ref="M13:N13"/>
    <mergeCell ref="M29:N29"/>
    <mergeCell ref="I29:L30"/>
    <mergeCell ref="C3:E3"/>
    <mergeCell ref="I12:N12"/>
    <mergeCell ref="K13:L13"/>
    <mergeCell ref="I13:J13"/>
    <mergeCell ref="D4:H4"/>
    <mergeCell ref="D5:H5"/>
    <mergeCell ref="D6:H6"/>
    <mergeCell ref="D7:H7"/>
  </mergeCells>
  <phoneticPr fontId="0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</sheetPr>
  <dimension ref="A1:AW92"/>
  <sheetViews>
    <sheetView showGridLines="0" showRowColHeaders="0" zoomScale="94" zoomScaleNormal="94" zoomScalePageLayoutView="89" workbookViewId="0">
      <selection activeCell="D14" sqref="D14"/>
    </sheetView>
  </sheetViews>
  <sheetFormatPr baseColWidth="10" defaultColWidth="10.85546875" defaultRowHeight="15"/>
  <cols>
    <col min="1" max="1" width="57.7109375" style="159" customWidth="1"/>
    <col min="2" max="3" width="27.7109375" style="57" customWidth="1"/>
    <col min="4" max="8" width="8.42578125" style="57" customWidth="1"/>
    <col min="9" max="10" width="27.85546875" style="57" customWidth="1"/>
    <col min="11" max="14" width="8.42578125" style="57" customWidth="1"/>
    <col min="15" max="15" width="13.7109375" style="57" customWidth="1"/>
    <col min="16" max="16" width="10.85546875" style="57"/>
    <col min="17" max="17" width="0" style="57" hidden="1" customWidth="1"/>
    <col min="18" max="16384" width="10.85546875" style="57"/>
  </cols>
  <sheetData>
    <row r="1" spans="1:49" s="159" customFormat="1" ht="29.25" thickBot="1">
      <c r="B1" s="546" t="s">
        <v>114</v>
      </c>
      <c r="C1" s="547"/>
      <c r="D1" s="225">
        <v>10</v>
      </c>
    </row>
    <row r="2" spans="1:49" s="159" customFormat="1"/>
    <row r="3" spans="1:49" s="159" customFormat="1" ht="29.25" thickBot="1">
      <c r="B3" s="295"/>
      <c r="C3" s="633" t="s">
        <v>130</v>
      </c>
      <c r="D3" s="633"/>
      <c r="E3" s="633"/>
    </row>
    <row r="4" spans="1:49" ht="29.25" thickBot="1">
      <c r="A4" s="294">
        <v>101</v>
      </c>
      <c r="B4" s="159"/>
      <c r="C4" s="58" t="s">
        <v>2</v>
      </c>
      <c r="D4" s="557" t="str">
        <f>IF(Tournoi!T5="zzz","",Tournoi!T5)</f>
        <v/>
      </c>
      <c r="E4" s="558"/>
      <c r="F4" s="558"/>
      <c r="G4" s="558"/>
      <c r="H4" s="558"/>
      <c r="I4" s="159"/>
      <c r="J4" s="159"/>
      <c r="K4" s="302" t="s">
        <v>17</v>
      </c>
      <c r="L4" s="303">
        <v>3</v>
      </c>
      <c r="M4" s="304" t="s">
        <v>14</v>
      </c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</row>
    <row r="5" spans="1:49" ht="30" thickTop="1" thickBot="1">
      <c r="A5" s="294">
        <v>102</v>
      </c>
      <c r="B5" s="159"/>
      <c r="C5" s="59" t="s">
        <v>3</v>
      </c>
      <c r="D5" s="619" t="str">
        <f>IF(Tournoi!T6="zzz","",Tournoi!T6)</f>
        <v/>
      </c>
      <c r="E5" s="620"/>
      <c r="F5" s="620"/>
      <c r="G5" s="620"/>
      <c r="H5" s="620"/>
      <c r="I5" s="159"/>
      <c r="J5" s="159"/>
      <c r="K5" s="305" t="s">
        <v>18</v>
      </c>
      <c r="L5" s="306">
        <v>1</v>
      </c>
      <c r="M5" s="304" t="s">
        <v>67</v>
      </c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</row>
    <row r="6" spans="1:49" ht="29.25" thickBot="1">
      <c r="A6" s="294">
        <v>103</v>
      </c>
      <c r="B6" s="159"/>
      <c r="C6" s="60" t="s">
        <v>4</v>
      </c>
      <c r="D6" s="621" t="str">
        <f>IF(Tournoi!T7="zzz","",Tournoi!T7)</f>
        <v/>
      </c>
      <c r="E6" s="622"/>
      <c r="F6" s="622"/>
      <c r="G6" s="622"/>
      <c r="H6" s="622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</row>
    <row r="7" spans="1:49" ht="29.25" thickBot="1">
      <c r="A7" s="294">
        <v>104</v>
      </c>
      <c r="B7" s="159"/>
      <c r="C7" s="59" t="s">
        <v>5</v>
      </c>
      <c r="D7" s="557" t="str">
        <f>IF(Tournoi!T8="zzz","",Tournoi!T8)</f>
        <v/>
      </c>
      <c r="E7" s="558"/>
      <c r="F7" s="558"/>
      <c r="G7" s="558"/>
      <c r="H7" s="558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</row>
    <row r="8" spans="1:49" s="159" customFormat="1"/>
    <row r="9" spans="1:49" s="159" customFormat="1" ht="15.75" thickBot="1"/>
    <row r="10" spans="1:49" s="159" customFormat="1" ht="36.75" thickBot="1">
      <c r="B10" s="296"/>
      <c r="C10" s="296"/>
      <c r="D10" s="296"/>
      <c r="E10" s="297" t="s">
        <v>19</v>
      </c>
      <c r="F10" s="297"/>
      <c r="G10" s="297"/>
      <c r="H10" s="298">
        <f>Tournoi!K29</f>
        <v>0</v>
      </c>
      <c r="I10" s="227" t="s">
        <v>130</v>
      </c>
      <c r="J10" s="169"/>
      <c r="K10" s="299"/>
      <c r="L10" s="296"/>
      <c r="M10" s="296"/>
      <c r="N10" s="296"/>
    </row>
    <row r="11" spans="1:49" s="159" customFormat="1" ht="57" customHeight="1" thickBot="1">
      <c r="B11" s="296"/>
      <c r="C11" s="296"/>
      <c r="D11" s="296"/>
      <c r="E11" s="300"/>
      <c r="F11" s="300"/>
      <c r="G11" s="300"/>
      <c r="H11" s="301"/>
      <c r="I11" s="296"/>
      <c r="J11" s="296"/>
      <c r="K11" s="296"/>
      <c r="L11" s="296"/>
      <c r="M11" s="296"/>
      <c r="N11" s="296"/>
    </row>
    <row r="12" spans="1:49" ht="32.25" thickBot="1">
      <c r="B12" s="548" t="str">
        <f>IF($H$10=4,"Poule de 4","")</f>
        <v/>
      </c>
      <c r="C12" s="572"/>
      <c r="D12" s="572"/>
      <c r="E12" s="572"/>
      <c r="F12" s="572"/>
      <c r="G12" s="573"/>
      <c r="H12" s="159"/>
      <c r="I12" s="548" t="str">
        <f>IF($H$10=3,"Poule de 3","")</f>
        <v/>
      </c>
      <c r="J12" s="549"/>
      <c r="K12" s="549"/>
      <c r="L12" s="549"/>
      <c r="M12" s="549"/>
      <c r="N12" s="550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</row>
    <row r="13" spans="1:49" ht="15.75" thickBot="1">
      <c r="B13" s="551" t="str">
        <f>IF($H$10=4,"Rencontres","")</f>
        <v/>
      </c>
      <c r="C13" s="552"/>
      <c r="D13" s="551" t="str">
        <f>IF($H$10=4,"Scores","")</f>
        <v/>
      </c>
      <c r="E13" s="552"/>
      <c r="F13" s="551" t="str">
        <f>IF($H$10=4,"Contrats","")</f>
        <v/>
      </c>
      <c r="G13" s="552"/>
      <c r="H13" s="159"/>
      <c r="I13" s="575" t="str">
        <f>IF($H$10=3,"Rencontres","")</f>
        <v/>
      </c>
      <c r="J13" s="576"/>
      <c r="K13" s="553" t="str">
        <f>IF($H$10=3,"Scores","")</f>
        <v/>
      </c>
      <c r="L13" s="554"/>
      <c r="M13" s="553" t="str">
        <f>IF($H$10=3,"Contrats","")</f>
        <v/>
      </c>
      <c r="N13" s="554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</row>
    <row r="14" spans="1:49" ht="24" customHeight="1">
      <c r="B14" s="242" t="str">
        <f>IF(H10=4,D4,"")</f>
        <v/>
      </c>
      <c r="C14" s="243" t="str">
        <f>IF(H10=4,D5,"")</f>
        <v/>
      </c>
      <c r="D14" s="132"/>
      <c r="E14" s="131"/>
      <c r="F14" s="48"/>
      <c r="G14" s="47"/>
      <c r="H14" s="159"/>
      <c r="I14" s="242" t="str">
        <f>IF($H$10=4,"",D4)</f>
        <v/>
      </c>
      <c r="J14" s="243" t="str">
        <f>IF($H$10=4,"",D5)</f>
        <v/>
      </c>
      <c r="K14" s="132"/>
      <c r="L14" s="131"/>
      <c r="M14" s="48"/>
      <c r="N14" s="47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</row>
    <row r="15" spans="1:49" ht="24" customHeight="1">
      <c r="B15" s="244" t="str">
        <f>IF(H10=4,D6,"")</f>
        <v/>
      </c>
      <c r="C15" s="245" t="str">
        <f>IF(H10=4,D7,"")</f>
        <v/>
      </c>
      <c r="D15" s="134"/>
      <c r="E15" s="133"/>
      <c r="F15" s="51"/>
      <c r="G15" s="50"/>
      <c r="H15" s="159"/>
      <c r="I15" s="244" t="str">
        <f>IF($H$10=4,"",D4)</f>
        <v/>
      </c>
      <c r="J15" s="245" t="str">
        <f>IF($H$10=4,"",D6)</f>
        <v/>
      </c>
      <c r="K15" s="134"/>
      <c r="L15" s="133"/>
      <c r="M15" s="51"/>
      <c r="N15" s="50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</row>
    <row r="16" spans="1:49" ht="24" customHeight="1">
      <c r="B16" s="244" t="str">
        <f>IF(H10=4,D4,"")</f>
        <v/>
      </c>
      <c r="C16" s="245" t="str">
        <f>IF(H10=4,D6,"")</f>
        <v/>
      </c>
      <c r="D16" s="134"/>
      <c r="E16" s="133"/>
      <c r="F16" s="51"/>
      <c r="G16" s="50"/>
      <c r="H16" s="159"/>
      <c r="I16" s="244" t="str">
        <f>IF($H$10=4,"",D5)</f>
        <v/>
      </c>
      <c r="J16" s="245" t="str">
        <f>IF($H$10=4,"",D6)</f>
        <v/>
      </c>
      <c r="K16" s="134"/>
      <c r="L16" s="133"/>
      <c r="M16" s="51"/>
      <c r="N16" s="50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</row>
    <row r="17" spans="2:49" ht="24" customHeight="1">
      <c r="B17" s="244" t="str">
        <f>IF(H10=4,D5,"")</f>
        <v/>
      </c>
      <c r="C17" s="245" t="str">
        <f>IF(H10=4,D7,"")</f>
        <v/>
      </c>
      <c r="D17" s="134"/>
      <c r="E17" s="133"/>
      <c r="F17" s="51"/>
      <c r="G17" s="50"/>
      <c r="H17" s="159"/>
      <c r="I17" s="244" t="str">
        <f>IF($H$10=4,"",D4)</f>
        <v/>
      </c>
      <c r="J17" s="245" t="str">
        <f>IF($H$10=4,"",D5)</f>
        <v/>
      </c>
      <c r="K17" s="134"/>
      <c r="L17" s="133"/>
      <c r="M17" s="51"/>
      <c r="N17" s="50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</row>
    <row r="18" spans="2:49" ht="24" customHeight="1">
      <c r="B18" s="244" t="str">
        <f>IF(H10=4,D4,"")</f>
        <v/>
      </c>
      <c r="C18" s="245" t="str">
        <f>IF(H10=4,D7,"")</f>
        <v/>
      </c>
      <c r="D18" s="134"/>
      <c r="E18" s="133"/>
      <c r="F18" s="51"/>
      <c r="G18" s="50"/>
      <c r="H18" s="159"/>
      <c r="I18" s="244" t="str">
        <f>IF($H$10=4,"",D4)</f>
        <v/>
      </c>
      <c r="J18" s="245" t="str">
        <f>IF($H$10=4,"",D6)</f>
        <v/>
      </c>
      <c r="K18" s="134"/>
      <c r="L18" s="133"/>
      <c r="M18" s="51"/>
      <c r="N18" s="50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</row>
    <row r="19" spans="2:49" ht="24" customHeight="1" thickBot="1">
      <c r="B19" s="246" t="str">
        <f>IF(H10=4,D5,"")</f>
        <v/>
      </c>
      <c r="C19" s="247" t="str">
        <f>IF(H10=4,D6,"")</f>
        <v/>
      </c>
      <c r="D19" s="136"/>
      <c r="E19" s="135"/>
      <c r="F19" s="54"/>
      <c r="G19" s="53"/>
      <c r="H19" s="159"/>
      <c r="I19" s="246" t="str">
        <f>IF($H$10=4,"",D5)</f>
        <v/>
      </c>
      <c r="J19" s="247" t="str">
        <f>IF($H$10=4,"",D6)</f>
        <v/>
      </c>
      <c r="K19" s="136"/>
      <c r="L19" s="135"/>
      <c r="M19" s="54"/>
      <c r="N19" s="53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</row>
    <row r="20" spans="2:49"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</row>
    <row r="21" spans="2:49" ht="15.75" thickBot="1">
      <c r="B21" s="307"/>
      <c r="C21" s="307"/>
      <c r="D21" s="307"/>
      <c r="E21" s="307"/>
      <c r="F21" s="307"/>
      <c r="G21" s="308"/>
      <c r="H21" s="308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</row>
    <row r="22" spans="2:49" ht="16.5" hidden="1" thickTop="1" thickBot="1">
      <c r="B22" s="309"/>
      <c r="C22" s="310" t="s">
        <v>9</v>
      </c>
      <c r="D22" s="310" t="s">
        <v>10</v>
      </c>
      <c r="E22" s="310" t="s">
        <v>11</v>
      </c>
      <c r="F22" s="311" t="s">
        <v>12</v>
      </c>
      <c r="G22" s="312" t="s">
        <v>21</v>
      </c>
      <c r="H22" s="313" t="s">
        <v>22</v>
      </c>
      <c r="I22" s="307"/>
      <c r="J22" s="314" t="s">
        <v>25</v>
      </c>
      <c r="K22" s="310" t="s">
        <v>9</v>
      </c>
      <c r="L22" s="310" t="s">
        <v>10</v>
      </c>
      <c r="M22" s="310" t="s">
        <v>11</v>
      </c>
      <c r="N22" s="310" t="s">
        <v>12</v>
      </c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</row>
    <row r="23" spans="2:49" hidden="1">
      <c r="B23" s="315" t="s">
        <v>2</v>
      </c>
      <c r="C23" s="316" t="str">
        <f>IF(H10="","",IF(H10=4,IF(D14="","",IF(D14&lt;E14,$L$5,$L$4)),IF(K14="","",IF(K14&lt;L14,$L$5,$L$4))))</f>
        <v/>
      </c>
      <c r="D23" s="317" t="str">
        <f>IF(H10="","",IF(H10=4,IF(D16="","",IF(D16&lt;E16,$L$5,$L$4)),IF(K15="","",IF(K15&lt;L15,$L$5,$L$4))))</f>
        <v/>
      </c>
      <c r="E23" s="317" t="str">
        <f>IF(H10="","",IF(H10=4,IF(D18="","",IF(D18&lt;E18,$L$5,$L$4)),IF(K17="","",IF(K17&lt;L17,$L$5,$L$4))))</f>
        <v/>
      </c>
      <c r="F23" s="318" t="str">
        <f>IF(H10="","",IF(H10=4,"",IF(K18="","",IF(K18&lt;L18,$L$5,$L$4))))</f>
        <v/>
      </c>
      <c r="G23" s="317">
        <f>IF(H10="","",IF(H10=4,SUM(D14,D16,D18),SUM(K14,K15,K17,K18)))</f>
        <v>0</v>
      </c>
      <c r="H23" s="319">
        <f>IF(H10="","",IF(H10=4,SUM(E14,E16,E18),SUM(L14,L15,L17,L18)))</f>
        <v>0</v>
      </c>
      <c r="I23" s="307"/>
      <c r="J23" s="320" t="s">
        <v>2</v>
      </c>
      <c r="K23" s="192" t="str">
        <f>IF(C23="","",IF(H10="","",IF(H10=3,M14,F14)))</f>
        <v/>
      </c>
      <c r="L23" s="193" t="str">
        <f>IF(D23="","",IF(H10="","",IF(H10=3,M15,F16)))</f>
        <v/>
      </c>
      <c r="M23" s="193" t="str">
        <f>IF(E23="","",IF(H10="","",IF(H10=3,M17,F18)))</f>
        <v/>
      </c>
      <c r="N23" s="194" t="str">
        <f>IF(F23="","",IF(H10="","",IF(H10=3,M18,"")))</f>
        <v/>
      </c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</row>
    <row r="24" spans="2:49" hidden="1">
      <c r="B24" s="321" t="s">
        <v>3</v>
      </c>
      <c r="C24" s="322" t="str">
        <f>IF(H10="","",IF(H10=4,IF(E14="","",IF(E14&lt;D14,$L$5,$L$4)),IF(L14="","",IF(L14&lt;K14,$L$5,$L$4))))</f>
        <v/>
      </c>
      <c r="D24" s="323" t="str">
        <f>IF(H10="","",IF(H10=4,IF(D17="","",IF(D17&lt;E17,$L$5,$L$4)),IF(K16="","",IF(K16&lt;L16,$L$5,$L$4))))</f>
        <v/>
      </c>
      <c r="E24" s="323" t="str">
        <f>IF(H10="","",IF(H10=4,IF(D19="","",IF(D19&lt;E19,$L$5,$L$4)),IF(L17="","",IF(L17&lt;K17,$L$5,$L$4))))</f>
        <v/>
      </c>
      <c r="F24" s="324" t="str">
        <f>IF(H10="","",IF(H10=4,"",IF(K19="","",IF(K19&lt;L19,$L$5,$L$4))))</f>
        <v/>
      </c>
      <c r="G24" s="323">
        <f>IF(H10="","",IF(H10=4,SUM(E14,D17,D19),SUM(L14,K16,L17,K19)))</f>
        <v>0</v>
      </c>
      <c r="H24" s="325">
        <f>IF(H10="","",IF(H10=4,SUM(D14,D16,D18),SUM(K14,L16,K17,L19)))</f>
        <v>0</v>
      </c>
      <c r="I24" s="307"/>
      <c r="J24" s="326" t="s">
        <v>3</v>
      </c>
      <c r="K24" s="198" t="str">
        <f>IF(C24="","",IF(H10="","",IF(H10=3,N14,G14)))</f>
        <v/>
      </c>
      <c r="L24" s="199" t="str">
        <f>IF(D24="","",IF(H10="","",IF(H10=3,M16,F17)))</f>
        <v/>
      </c>
      <c r="M24" s="199" t="str">
        <f>IF(E24="","",IF(H10="","",IF(H10=3,N17,F19)))</f>
        <v/>
      </c>
      <c r="N24" s="200" t="str">
        <f>IF(F24="","",IF(H10="","",IF(H10=3,M19,"")))</f>
        <v/>
      </c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</row>
    <row r="25" spans="2:49" hidden="1">
      <c r="B25" s="327" t="s">
        <v>4</v>
      </c>
      <c r="C25" s="328" t="str">
        <f>IF(H10="","",IF(H10=4,IF(D15="","",IF(D15&lt;E15,$L$5,$L$4)),IF(L15="","",IF(L15&lt;K15,$L$5,$L$4))))</f>
        <v/>
      </c>
      <c r="D25" s="329" t="str">
        <f>IF(H10="","",IF(H10=4,IF(E16="","",IF(E16&lt;D16,$L$5,$L$4)),IF(L16="","",IF(L16&lt;K16,$L$5,$L$4))))</f>
        <v/>
      </c>
      <c r="E25" s="329" t="str">
        <f>IF(H10="","",IF(H10=4,IF(E19="","",IF(E19&lt;D19,$L$5,$L$4)),IF(L18="","",IF(L18&lt;K18,$L$5,$L$4))))</f>
        <v/>
      </c>
      <c r="F25" s="330" t="str">
        <f>IF(H10="","",IF(H10=4,"",IF(L19="","",IF(L19&lt;K19,$L$5,$L$4))))</f>
        <v/>
      </c>
      <c r="G25" s="329">
        <f>IF(H10="","",IF(H10=4,SUM(D15,E16,E19),SUM(L15,L16,L18,L19)))</f>
        <v>0</v>
      </c>
      <c r="H25" s="331">
        <f>IF(H10="","",IF(H10=4,SUM(E15,D16,D19),SUM(K15,K16,K18,K19)))</f>
        <v>0</v>
      </c>
      <c r="I25" s="307"/>
      <c r="J25" s="332" t="s">
        <v>4</v>
      </c>
      <c r="K25" s="204" t="str">
        <f>IF(C25="","",IF(H10="","",IF(H10=3,N15,F15)))</f>
        <v/>
      </c>
      <c r="L25" s="205" t="str">
        <f>IF(D25="","",IF(H10="","",IF(H10=3,N16,G16)))</f>
        <v/>
      </c>
      <c r="M25" s="205" t="str">
        <f>IF(E25="","",IF(H10="","",IF(H10=3,N18,G19)))</f>
        <v/>
      </c>
      <c r="N25" s="206" t="str">
        <f>IF(F25="","",IF(H10="","",IF(H10=3,N19,"")))</f>
        <v/>
      </c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</row>
    <row r="26" spans="2:49" ht="15.75" hidden="1" thickBot="1">
      <c r="B26" s="333" t="s">
        <v>5</v>
      </c>
      <c r="C26" s="334" t="str">
        <f>IF(H10="","",IF(H10=3,"",IF(E15="","",IF(E15&lt;D15,$L$5,$L$4))))</f>
        <v/>
      </c>
      <c r="D26" s="335" t="str">
        <f>IF(H10="","",IF(H10=3,"",IF(E17="","",IF(E17&lt;D17,$L$5,$L$4))))</f>
        <v/>
      </c>
      <c r="E26" s="335" t="str">
        <f>IF(H10="","",IF(H10=3,"",IF(E18="","",IF(E18&lt;D18,$L$5,$L$4))))</f>
        <v/>
      </c>
      <c r="F26" s="336" t="str">
        <f>IF(H10="","",IF(H10=4,"",IF(K19="","","")))</f>
        <v/>
      </c>
      <c r="G26" s="337" t="str">
        <f>IF(H10="","",IF(H10=4,SUM(E15,E17,E18),""))</f>
        <v/>
      </c>
      <c r="H26" s="338" t="str">
        <f>IF(H10="","",IF(H10=4,SUM(D15,D17,D18),""))</f>
        <v/>
      </c>
      <c r="I26" s="307"/>
      <c r="J26" s="339" t="s">
        <v>5</v>
      </c>
      <c r="K26" s="210" t="str">
        <f>IF(C26="","",IF(H10="","",IF(H10=3,"",G15)))</f>
        <v/>
      </c>
      <c r="L26" s="211" t="str">
        <f>IF(D26="","",IF(H10="","",IF(H10=3,"",G17)))</f>
        <v/>
      </c>
      <c r="M26" s="211" t="str">
        <f>IF(E26="","",IF(H10="","",IF(H10=3,"",G18)))</f>
        <v/>
      </c>
      <c r="N26" s="212" t="str">
        <f>IF(F26="","",IF(H10="","",IF(H10=3,"","")))</f>
        <v/>
      </c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</row>
    <row r="27" spans="2:49" ht="15.75" thickTop="1">
      <c r="B27" s="307"/>
      <c r="C27" s="307"/>
      <c r="D27" s="307"/>
      <c r="E27" s="307"/>
      <c r="F27" s="307"/>
      <c r="G27" s="159"/>
      <c r="H27" s="159"/>
      <c r="I27" s="159"/>
      <c r="J27" s="159"/>
      <c r="K27" s="159"/>
      <c r="L27" s="159"/>
      <c r="M27" s="159"/>
      <c r="N27" s="159"/>
      <c r="O27" s="307"/>
      <c r="P27" s="307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</row>
    <row r="28" spans="2:49" ht="96" customHeight="1" thickBot="1"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307"/>
      <c r="P28" s="307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</row>
    <row r="29" spans="2:49" ht="15.75" thickBot="1">
      <c r="B29" s="159"/>
      <c r="C29" s="159"/>
      <c r="D29" s="159"/>
      <c r="E29" s="159"/>
      <c r="F29" s="292"/>
      <c r="G29" s="597" t="s">
        <v>13</v>
      </c>
      <c r="H29" s="597"/>
      <c r="I29" s="597" t="s">
        <v>20</v>
      </c>
      <c r="J29" s="597"/>
      <c r="K29" s="597"/>
      <c r="L29" s="598"/>
      <c r="M29" s="605" t="s">
        <v>1</v>
      </c>
      <c r="N29" s="606"/>
      <c r="O29" s="61" t="s">
        <v>23</v>
      </c>
      <c r="P29" s="340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</row>
    <row r="30" spans="2:49" ht="15.75" thickBot="1">
      <c r="B30" s="159"/>
      <c r="C30" s="159"/>
      <c r="D30" s="159"/>
      <c r="E30" s="159"/>
      <c r="F30" s="293"/>
      <c r="G30" s="599"/>
      <c r="H30" s="599"/>
      <c r="I30" s="599"/>
      <c r="J30" s="599"/>
      <c r="K30" s="599"/>
      <c r="L30" s="600"/>
      <c r="M30" s="62" t="s">
        <v>14</v>
      </c>
      <c r="N30" s="63" t="s">
        <v>15</v>
      </c>
      <c r="O30" s="64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</row>
    <row r="31" spans="2:49" ht="21">
      <c r="B31" s="159"/>
      <c r="C31" s="577" t="str">
        <f>D4</f>
        <v/>
      </c>
      <c r="D31" s="577"/>
      <c r="E31" s="578"/>
      <c r="F31" s="233" t="str">
        <f>D4</f>
        <v/>
      </c>
      <c r="G31" s="567" t="str">
        <f>IF(C23="","",IF(F31="","",SUM(C23,D23,E23,F23)))</f>
        <v/>
      </c>
      <c r="H31" s="567"/>
      <c r="I31" s="12"/>
      <c r="J31" s="13" t="str">
        <f>IF(C23="","",IF(F31="","",G23-H23))</f>
        <v/>
      </c>
      <c r="K31" s="12"/>
      <c r="L31" s="82"/>
      <c r="M31" s="85" t="str">
        <f>IF(G31="","",IF(H10=3,RANK(G31,$G$31:$G$33),RANK(G31,$G$31:$G$34)))</f>
        <v/>
      </c>
      <c r="N31" s="147" t="str">
        <f>IF(J31="","",IF(H10=3,RANK(J31,$J$31:$J$33)/10,RANK(J31,$J$31:$J$34)/10))</f>
        <v/>
      </c>
      <c r="O31" s="87" t="str">
        <f>IF(G31="","",IF(H10=3,RANK(Q31,$Q$31:$GQ$33,1),RANK(Q31,$Q$31:$Q$34,1)))</f>
        <v/>
      </c>
      <c r="P31" s="163"/>
      <c r="Q31" s="219" t="e">
        <f>M31+N31</f>
        <v>#VALUE!</v>
      </c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</row>
    <row r="32" spans="2:49" ht="21">
      <c r="B32" s="159"/>
      <c r="C32" s="579" t="str">
        <f>D5</f>
        <v/>
      </c>
      <c r="D32" s="579"/>
      <c r="E32" s="580"/>
      <c r="F32" s="234" t="str">
        <f>D5</f>
        <v/>
      </c>
      <c r="G32" s="583" t="str">
        <f>IF(C24="","",IF(F32="","",SUM(C24,D24,E24,F24)))</f>
        <v/>
      </c>
      <c r="H32" s="583"/>
      <c r="I32" s="1"/>
      <c r="J32" s="8" t="str">
        <f>IF(C24="","",IF(F32="","",G24-H24))</f>
        <v/>
      </c>
      <c r="K32" s="1"/>
      <c r="L32" s="83"/>
      <c r="M32" s="86" t="str">
        <f>IF(G32="","",IF(H11=3,RANK(G32,$G$31:$G$33),RANK(G32,$G$31:$G$34)))</f>
        <v/>
      </c>
      <c r="N32" s="148" t="str">
        <f>IF(J32="","",IF(H11=3,RANK(J32,$J$31:$J$33)/10,RANK(J32,$J$31:$J$34)/10))</f>
        <v/>
      </c>
      <c r="O32" s="88" t="str">
        <f>IF(G32="","",IF(H10=3,RANK(Q32,$Q$31:$GQ$33,1),RANK(Q32,$Q$31:$Q$34,1)))</f>
        <v/>
      </c>
      <c r="P32" s="163"/>
      <c r="Q32" s="219" t="e">
        <f>M32+N32</f>
        <v>#VALUE!</v>
      </c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</row>
    <row r="33" spans="2:49" ht="21">
      <c r="B33" s="159"/>
      <c r="C33" s="584" t="str">
        <f>D6</f>
        <v/>
      </c>
      <c r="D33" s="584"/>
      <c r="E33" s="585"/>
      <c r="F33" s="235" t="str">
        <f>D6</f>
        <v/>
      </c>
      <c r="G33" s="630" t="str">
        <f>IF(C25="","",IF(F33="","",SUM(C25,D25,E25,F25)))</f>
        <v/>
      </c>
      <c r="H33" s="630"/>
      <c r="I33" s="412"/>
      <c r="J33" s="413" t="str">
        <f>IF(C25="","",IF(F33="","",G25-H25))</f>
        <v/>
      </c>
      <c r="K33" s="412"/>
      <c r="L33" s="414"/>
      <c r="M33" s="411" t="str">
        <f>IF(G33="","",IF(H12=3,RANK(G33,$G$31:$G$33),RANK(G33,$G$31:$G$34)))</f>
        <v/>
      </c>
      <c r="N33" s="149" t="str">
        <f>IF(J33="","",IF(H12=3,RANK(J33,$J$31:$J$33)/10,RANK(J33,$J$31:$J$34)/10))</f>
        <v/>
      </c>
      <c r="O33" s="89" t="str">
        <f>IF(G33="","",IF(H10=3,RANK(Q33,$Q$31:$GQ$33,1),RANK(Q33,$Q$31:$Q$34,1)))</f>
        <v/>
      </c>
      <c r="P33" s="163"/>
      <c r="Q33" s="219" t="e">
        <f>M33+N33</f>
        <v>#VALUE!</v>
      </c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</row>
    <row r="34" spans="2:49" ht="21.75" thickBot="1">
      <c r="B34" s="159"/>
      <c r="C34" s="631" t="str">
        <f>IF(H10=3,"",D7)</f>
        <v/>
      </c>
      <c r="D34" s="631"/>
      <c r="E34" s="632"/>
      <c r="F34" s="236" t="str">
        <f>IF(H10=3,"",D7)</f>
        <v/>
      </c>
      <c r="G34" s="581" t="str">
        <f>IF(C26="","",IF(F34="","",SUM(C26,D26,E26,F26)))</f>
        <v/>
      </c>
      <c r="H34" s="581"/>
      <c r="I34" s="237"/>
      <c r="J34" s="238" t="str">
        <f>IF(C26="","",IF(F34="","",G26-H26))</f>
        <v/>
      </c>
      <c r="K34" s="237"/>
      <c r="L34" s="239"/>
      <c r="M34" s="240" t="str">
        <f>IF(G34="","",IF(H13=3,RANK(G34,$G$31:$G$33),RANK(G34,$G$31:$G$34)))</f>
        <v/>
      </c>
      <c r="N34" s="402" t="str">
        <f>IF(J34="","",IF(H13=3,RANK(J34,$J$31:$J$33)/10,RANK(J34,$J$31:$J$34)/10))</f>
        <v/>
      </c>
      <c r="O34" s="241" t="str">
        <f>IF(G34="","",IF(H10=3,RANK(Q34,$Q$31:$GQ$33,1),RANK(Q34,$Q$31:$Q$34,1)))</f>
        <v/>
      </c>
      <c r="P34" s="163"/>
      <c r="Q34" s="219" t="e">
        <f>M34+N34</f>
        <v>#VALUE!</v>
      </c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</row>
    <row r="35" spans="2:49"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</row>
    <row r="36" spans="2:49"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</row>
    <row r="37" spans="2:49"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</row>
    <row r="38" spans="2:49"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</row>
    <row r="39" spans="2:49"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</row>
    <row r="40" spans="2:49"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</row>
    <row r="41" spans="2:49"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</row>
    <row r="42" spans="2:49"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</row>
    <row r="43" spans="2:49"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</row>
    <row r="44" spans="2:49"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</row>
    <row r="45" spans="2:49"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</row>
    <row r="46" spans="2:49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</row>
    <row r="47" spans="2:49"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</row>
    <row r="48" spans="2:49"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</row>
    <row r="49" spans="2:46"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</row>
    <row r="50" spans="2:46"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</row>
    <row r="51" spans="2:46"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</row>
    <row r="52" spans="2:46"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</row>
    <row r="53" spans="2:46"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</row>
    <row r="54" spans="2:46"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</row>
    <row r="55" spans="2:46"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</row>
    <row r="56" spans="2:46"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</row>
    <row r="57" spans="2:46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</row>
    <row r="58" spans="2:46"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</row>
    <row r="59" spans="2:46"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</row>
    <row r="60" spans="2:46"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</row>
    <row r="61" spans="2:46"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</row>
    <row r="62" spans="2:46"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</row>
    <row r="63" spans="2:46"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</row>
    <row r="64" spans="2:46"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</row>
    <row r="65" spans="2:46"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</row>
    <row r="66" spans="2:46"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</row>
    <row r="67" spans="2:46"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</row>
    <row r="68" spans="2:46"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</row>
    <row r="69" spans="2:46"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</row>
    <row r="70" spans="2:46"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</row>
    <row r="71" spans="2:46"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</row>
    <row r="72" spans="2:46"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</row>
    <row r="73" spans="2:46"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</row>
    <row r="74" spans="2:46"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</row>
    <row r="75" spans="2:46"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</row>
    <row r="76" spans="2:46"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</row>
    <row r="77" spans="2:46"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</row>
    <row r="78" spans="2:46"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</row>
    <row r="79" spans="2:46"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</row>
    <row r="80" spans="2:46"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</row>
    <row r="81" spans="2:46"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</row>
    <row r="82" spans="2:46"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</row>
    <row r="83" spans="2:46"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</row>
    <row r="84" spans="2:46"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</row>
    <row r="85" spans="2:46"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</row>
    <row r="86" spans="2:46"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</row>
    <row r="87" spans="2:46"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</row>
    <row r="88" spans="2:46"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</row>
    <row r="89" spans="2:46"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</row>
    <row r="90" spans="2:46"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</row>
    <row r="91" spans="2:46"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</row>
    <row r="92" spans="2:46"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</row>
  </sheetData>
  <sheetProtection sheet="1" objects="1" scenarios="1" selectLockedCells="1"/>
  <mergeCells count="25">
    <mergeCell ref="C31:E31"/>
    <mergeCell ref="C32:E32"/>
    <mergeCell ref="C33:E33"/>
    <mergeCell ref="C34:E34"/>
    <mergeCell ref="B1:C1"/>
    <mergeCell ref="B12:G12"/>
    <mergeCell ref="D13:E13"/>
    <mergeCell ref="F13:G13"/>
    <mergeCell ref="B13:C13"/>
    <mergeCell ref="G34:H34"/>
    <mergeCell ref="G29:H30"/>
    <mergeCell ref="G33:H33"/>
    <mergeCell ref="G31:H31"/>
    <mergeCell ref="G32:H32"/>
    <mergeCell ref="M13:N13"/>
    <mergeCell ref="M29:N29"/>
    <mergeCell ref="I29:L30"/>
    <mergeCell ref="C3:E3"/>
    <mergeCell ref="I12:N12"/>
    <mergeCell ref="K13:L13"/>
    <mergeCell ref="I13:J13"/>
    <mergeCell ref="D4:H4"/>
    <mergeCell ref="D5:H5"/>
    <mergeCell ref="D6:H6"/>
    <mergeCell ref="D7:H7"/>
  </mergeCells>
  <phoneticPr fontId="0" type="noConversion"/>
  <pageMargins left="0.7" right="0.7" top="0.75" bottom="0.75" header="0.3" footer="0.3"/>
  <pageSetup paperSize="9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92D050"/>
  </sheetPr>
  <dimension ref="A1:AU120"/>
  <sheetViews>
    <sheetView showGridLines="0" showRowColHeaders="0" zoomScale="94" zoomScaleNormal="94" zoomScalePageLayoutView="89" workbookViewId="0">
      <selection activeCell="D14" sqref="D14"/>
    </sheetView>
  </sheetViews>
  <sheetFormatPr baseColWidth="10" defaultRowHeight="15"/>
  <cols>
    <col min="1" max="1" width="57.7109375" style="163" customWidth="1"/>
    <col min="2" max="3" width="27.85546875" customWidth="1"/>
    <col min="4" max="8" width="8.42578125" customWidth="1"/>
    <col min="9" max="10" width="28" customWidth="1"/>
    <col min="11" max="14" width="8.42578125" customWidth="1"/>
    <col min="15" max="15" width="13.7109375" customWidth="1"/>
    <col min="17" max="17" width="11.42578125" hidden="1" customWidth="1"/>
  </cols>
  <sheetData>
    <row r="1" spans="1:47" s="163" customFormat="1" ht="29.25" thickBot="1">
      <c r="B1" s="546" t="s">
        <v>114</v>
      </c>
      <c r="C1" s="547"/>
      <c r="D1" s="225">
        <v>11</v>
      </c>
    </row>
    <row r="2" spans="1:47" s="163" customFormat="1"/>
    <row r="3" spans="1:47" s="163" customFormat="1" ht="29.25" thickBot="1">
      <c r="B3" s="232"/>
      <c r="C3" s="574" t="s">
        <v>130</v>
      </c>
      <c r="D3" s="574"/>
      <c r="E3" s="574"/>
    </row>
    <row r="4" spans="1:47" ht="29.25" thickBot="1">
      <c r="A4" s="248">
        <v>111</v>
      </c>
      <c r="B4" s="163"/>
      <c r="C4" s="17" t="s">
        <v>2</v>
      </c>
      <c r="D4" s="557" t="str">
        <f>IF(Tournoi!U5="zzz","",Tournoi!U5)</f>
        <v/>
      </c>
      <c r="E4" s="558"/>
      <c r="F4" s="558"/>
      <c r="G4" s="558"/>
      <c r="H4" s="558"/>
      <c r="I4" s="163"/>
      <c r="J4" s="163"/>
      <c r="K4" s="230" t="s">
        <v>17</v>
      </c>
      <c r="L4" s="224">
        <v>3</v>
      </c>
      <c r="M4" s="220" t="s">
        <v>14</v>
      </c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</row>
    <row r="5" spans="1:47" ht="30" thickTop="1" thickBot="1">
      <c r="A5" s="248">
        <v>112</v>
      </c>
      <c r="B5" s="163"/>
      <c r="C5" s="16" t="s">
        <v>3</v>
      </c>
      <c r="D5" s="619" t="str">
        <f>IF(Tournoi!U6="zzz","",Tournoi!U6)</f>
        <v/>
      </c>
      <c r="E5" s="620"/>
      <c r="F5" s="620"/>
      <c r="G5" s="620"/>
      <c r="H5" s="620"/>
      <c r="I5" s="163"/>
      <c r="J5" s="163"/>
      <c r="K5" s="231" t="s">
        <v>18</v>
      </c>
      <c r="L5" s="221">
        <v>1</v>
      </c>
      <c r="M5" s="220" t="s">
        <v>67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</row>
    <row r="6" spans="1:47" ht="29.25" thickBot="1">
      <c r="A6" s="248">
        <v>113</v>
      </c>
      <c r="B6" s="163"/>
      <c r="C6" s="18" t="s">
        <v>4</v>
      </c>
      <c r="D6" s="621" t="str">
        <f>IF(Tournoi!U7="zzz","",Tournoi!U7)</f>
        <v/>
      </c>
      <c r="E6" s="622"/>
      <c r="F6" s="622"/>
      <c r="G6" s="622"/>
      <c r="H6" s="62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</row>
    <row r="7" spans="1:47" ht="29.25" thickBot="1">
      <c r="A7" s="248">
        <v>114</v>
      </c>
      <c r="B7" s="163"/>
      <c r="C7" s="16" t="s">
        <v>5</v>
      </c>
      <c r="D7" s="557" t="str">
        <f>IF(Tournoi!U8="zzz","",Tournoi!U8)</f>
        <v/>
      </c>
      <c r="E7" s="558"/>
      <c r="F7" s="558"/>
      <c r="G7" s="558"/>
      <c r="H7" s="558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</row>
    <row r="8" spans="1:47" s="163" customFormat="1"/>
    <row r="9" spans="1:47" s="163" customFormat="1" ht="15.75" thickBot="1"/>
    <row r="10" spans="1:47" s="163" customFormat="1" ht="36.75" thickBot="1">
      <c r="B10" s="181"/>
      <c r="C10" s="181"/>
      <c r="D10" s="181"/>
      <c r="E10" s="227" t="s">
        <v>19</v>
      </c>
      <c r="F10" s="227"/>
      <c r="G10" s="227"/>
      <c r="H10" s="228">
        <f>Tournoi!K30</f>
        <v>0</v>
      </c>
      <c r="I10" s="227" t="s">
        <v>130</v>
      </c>
      <c r="J10" s="169"/>
      <c r="K10" s="226"/>
      <c r="L10" s="181"/>
      <c r="M10" s="181"/>
      <c r="N10" s="181"/>
    </row>
    <row r="11" spans="1:47" s="163" customFormat="1" ht="57" customHeight="1" thickBot="1">
      <c r="B11" s="181"/>
      <c r="C11" s="181"/>
      <c r="D11" s="181"/>
      <c r="E11" s="182"/>
      <c r="F11" s="182"/>
      <c r="G11" s="182"/>
      <c r="H11" s="183"/>
      <c r="I11" s="181"/>
      <c r="J11" s="181"/>
      <c r="K11" s="181"/>
      <c r="L11" s="181"/>
      <c r="M11" s="181"/>
      <c r="N11" s="181"/>
    </row>
    <row r="12" spans="1:47" ht="32.25" thickBot="1">
      <c r="B12" s="548" t="str">
        <f>IF($H$10=4,"Poule de 4","")</f>
        <v/>
      </c>
      <c r="C12" s="572"/>
      <c r="D12" s="572"/>
      <c r="E12" s="572"/>
      <c r="F12" s="572"/>
      <c r="G12" s="573"/>
      <c r="H12" s="163"/>
      <c r="I12" s="548" t="str">
        <f>IF($H$10=3,"Poule de 3","")</f>
        <v/>
      </c>
      <c r="J12" s="549"/>
      <c r="K12" s="549"/>
      <c r="L12" s="549"/>
      <c r="M12" s="549"/>
      <c r="N12" s="550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</row>
    <row r="13" spans="1:47" ht="15.75" thickBot="1">
      <c r="B13" s="551" t="str">
        <f>IF($H$10=4,"Rencontres","")</f>
        <v/>
      </c>
      <c r="C13" s="552"/>
      <c r="D13" s="551" t="str">
        <f>IF($H$10=4,"Scores","")</f>
        <v/>
      </c>
      <c r="E13" s="552"/>
      <c r="F13" s="551" t="str">
        <f>IF($H$10=4,"Contrats","")</f>
        <v/>
      </c>
      <c r="G13" s="552"/>
      <c r="H13" s="163"/>
      <c r="I13" s="575" t="str">
        <f>IF($H$10=3,"Rencontres","")</f>
        <v/>
      </c>
      <c r="J13" s="576"/>
      <c r="K13" s="553" t="str">
        <f>IF($H$10=3,"Scores","")</f>
        <v/>
      </c>
      <c r="L13" s="554"/>
      <c r="M13" s="553" t="str">
        <f>IF($H$10=3,"Contrats","")</f>
        <v/>
      </c>
      <c r="N13" s="554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</row>
    <row r="14" spans="1:47" ht="24" customHeight="1">
      <c r="B14" s="242" t="str">
        <f>IF(H10=4,D4,"")</f>
        <v/>
      </c>
      <c r="C14" s="243" t="str">
        <f>IF(H10=4,D5,"")</f>
        <v/>
      </c>
      <c r="D14" s="132"/>
      <c r="E14" s="131"/>
      <c r="F14" s="48"/>
      <c r="G14" s="47"/>
      <c r="H14" s="163"/>
      <c r="I14" s="242" t="str">
        <f>IF($H$10=4,"",D4)</f>
        <v/>
      </c>
      <c r="J14" s="243" t="str">
        <f>IF($H$10=4,"",D5)</f>
        <v/>
      </c>
      <c r="K14" s="132"/>
      <c r="L14" s="131"/>
      <c r="M14" s="48"/>
      <c r="N14" s="47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</row>
    <row r="15" spans="1:47" ht="24" customHeight="1">
      <c r="B15" s="244" t="str">
        <f>IF(H10=4,D6,"")</f>
        <v/>
      </c>
      <c r="C15" s="245" t="str">
        <f>IF(H10=4,D7,"")</f>
        <v/>
      </c>
      <c r="D15" s="134"/>
      <c r="E15" s="133"/>
      <c r="F15" s="51"/>
      <c r="G15" s="50"/>
      <c r="H15" s="163"/>
      <c r="I15" s="244" t="str">
        <f>IF($H$10=4,"",D4)</f>
        <v/>
      </c>
      <c r="J15" s="245" t="str">
        <f>IF($H$10=4,"",D6)</f>
        <v/>
      </c>
      <c r="K15" s="134"/>
      <c r="L15" s="133"/>
      <c r="M15" s="51"/>
      <c r="N15" s="50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</row>
    <row r="16" spans="1:47" ht="24" customHeight="1">
      <c r="B16" s="244" t="str">
        <f>IF(H10=4,D4,"")</f>
        <v/>
      </c>
      <c r="C16" s="245" t="str">
        <f>IF(H10=4,D6,"")</f>
        <v/>
      </c>
      <c r="D16" s="134"/>
      <c r="E16" s="133"/>
      <c r="F16" s="51"/>
      <c r="G16" s="50"/>
      <c r="H16" s="163"/>
      <c r="I16" s="244" t="str">
        <f>IF($H$10=4,"",D5)</f>
        <v/>
      </c>
      <c r="J16" s="245" t="str">
        <f>IF($H$10=4,"",D6)</f>
        <v/>
      </c>
      <c r="K16" s="134"/>
      <c r="L16" s="133"/>
      <c r="M16" s="51"/>
      <c r="N16" s="50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</row>
    <row r="17" spans="2:42" ht="24" customHeight="1">
      <c r="B17" s="244" t="str">
        <f>IF(H10=4,D5,"")</f>
        <v/>
      </c>
      <c r="C17" s="245" t="str">
        <f>IF(H10=4,D7,"")</f>
        <v/>
      </c>
      <c r="D17" s="134"/>
      <c r="E17" s="133"/>
      <c r="F17" s="51"/>
      <c r="G17" s="50"/>
      <c r="H17" s="163"/>
      <c r="I17" s="244" t="str">
        <f>IF($H$10=4,"",D4)</f>
        <v/>
      </c>
      <c r="J17" s="245" t="str">
        <f>IF($H$10=4,"",D5)</f>
        <v/>
      </c>
      <c r="K17" s="134"/>
      <c r="L17" s="133"/>
      <c r="M17" s="51"/>
      <c r="N17" s="50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</row>
    <row r="18" spans="2:42" ht="24" customHeight="1">
      <c r="B18" s="244" t="str">
        <f>IF(H10=4,D4,"")</f>
        <v/>
      </c>
      <c r="C18" s="245" t="str">
        <f>IF(H10=4,D7,"")</f>
        <v/>
      </c>
      <c r="D18" s="134"/>
      <c r="E18" s="133"/>
      <c r="F18" s="51"/>
      <c r="G18" s="50"/>
      <c r="H18" s="163"/>
      <c r="I18" s="244" t="str">
        <f>IF($H$10=4,"",D4)</f>
        <v/>
      </c>
      <c r="J18" s="245" t="str">
        <f>IF($H$10=4,"",D6)</f>
        <v/>
      </c>
      <c r="K18" s="134"/>
      <c r="L18" s="133"/>
      <c r="M18" s="51"/>
      <c r="N18" s="50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</row>
    <row r="19" spans="2:42" ht="24" customHeight="1" thickBot="1">
      <c r="B19" s="246" t="str">
        <f>IF(H10=4,D5,"")</f>
        <v/>
      </c>
      <c r="C19" s="247" t="str">
        <f>IF(H10=4,D6,"")</f>
        <v/>
      </c>
      <c r="D19" s="136"/>
      <c r="E19" s="135"/>
      <c r="F19" s="54"/>
      <c r="G19" s="53"/>
      <c r="H19" s="163"/>
      <c r="I19" s="246" t="str">
        <f>IF($H$10=4,"",D5)</f>
        <v/>
      </c>
      <c r="J19" s="247" t="str">
        <f>IF($H$10=4,"",D6)</f>
        <v/>
      </c>
      <c r="K19" s="136"/>
      <c r="L19" s="135"/>
      <c r="M19" s="54"/>
      <c r="N19" s="5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</row>
    <row r="20" spans="2:42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</row>
    <row r="21" spans="2:42" ht="15.75" thickBot="1">
      <c r="B21" s="170"/>
      <c r="C21" s="170"/>
      <c r="D21" s="170"/>
      <c r="E21" s="170"/>
      <c r="F21" s="170"/>
      <c r="G21" s="184"/>
      <c r="H21" s="184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</row>
    <row r="22" spans="2:42" ht="16.5" hidden="1" thickTop="1" thickBot="1">
      <c r="B22" s="185"/>
      <c r="C22" s="186" t="s">
        <v>9</v>
      </c>
      <c r="D22" s="186" t="s">
        <v>10</v>
      </c>
      <c r="E22" s="186" t="s">
        <v>11</v>
      </c>
      <c r="F22" s="187" t="s">
        <v>12</v>
      </c>
      <c r="G22" s="188" t="s">
        <v>21</v>
      </c>
      <c r="H22" s="189" t="s">
        <v>22</v>
      </c>
      <c r="I22" s="170"/>
      <c r="J22" s="190" t="s">
        <v>25</v>
      </c>
      <c r="K22" s="186" t="s">
        <v>9</v>
      </c>
      <c r="L22" s="186" t="s">
        <v>10</v>
      </c>
      <c r="M22" s="186" t="s">
        <v>11</v>
      </c>
      <c r="N22" s="186" t="s">
        <v>12</v>
      </c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</row>
    <row r="23" spans="2:42" hidden="1">
      <c r="B23" s="191" t="s">
        <v>2</v>
      </c>
      <c r="C23" s="192" t="str">
        <f>IF(H10="","",IF(H10=4,IF(D14="","",IF(D14&lt;E14,$L$5,$L$4)),IF(K14="","",IF(K14&lt;L14,$L$5,$L$4))))</f>
        <v/>
      </c>
      <c r="D23" s="193" t="str">
        <f>IF(H10="","",IF(H10=4,IF(D16="","",IF(D16&lt;E16,$L$5,$L$4)),IF(K15="","",IF(K15&lt;L15,$L$5,$L$4))))</f>
        <v/>
      </c>
      <c r="E23" s="193" t="str">
        <f>IF(H10="","",IF(H10=4,IF(D18="","",IF(D18&lt;E18,$L$5,$L$4)),IF(K17="","",IF(K17&lt;L17,$L$5,$L$4))))</f>
        <v/>
      </c>
      <c r="F23" s="194" t="str">
        <f>IF(H10="","",IF(H10=4,"",IF(K18="","",IF(K18&lt;L18,$L$5,$L$4))))</f>
        <v/>
      </c>
      <c r="G23" s="193">
        <f>IF(H10="","",IF(H10=4,SUM(D14,D16,D18),SUM(K14,K15,K17,K18)))</f>
        <v>0</v>
      </c>
      <c r="H23" s="195">
        <f>IF(H10="","",IF(H10=4,SUM(E14,E16,E18),SUM(L14,L15,L17,L18)))</f>
        <v>0</v>
      </c>
      <c r="I23" s="170"/>
      <c r="J23" s="196" t="s">
        <v>2</v>
      </c>
      <c r="K23" s="192" t="str">
        <f>IF(C23="","",IF(H10="","",IF(H10=3,M14,F14)))</f>
        <v/>
      </c>
      <c r="L23" s="193" t="str">
        <f>IF(D23="","",IF(H10="","",IF(H10=3,M15,F16)))</f>
        <v/>
      </c>
      <c r="M23" s="193" t="str">
        <f>IF(E23="","",IF(H10="","",IF(H10=3,M17,F18)))</f>
        <v/>
      </c>
      <c r="N23" s="194" t="str">
        <f>IF(F23="","",IF(H10="","",IF(H10=3,M18,"")))</f>
        <v/>
      </c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</row>
    <row r="24" spans="2:42" hidden="1">
      <c r="B24" s="197" t="s">
        <v>3</v>
      </c>
      <c r="C24" s="198" t="str">
        <f>IF(H10="","",IF(H10=4,IF(E14="","",IF(E14&lt;D14,$L$5,$L$4)),IF(L14="","",IF(L14&lt;K14,$L$5,$L$4))))</f>
        <v/>
      </c>
      <c r="D24" s="199" t="str">
        <f>IF(H10="","",IF(H10=4,IF(D17="","",IF(D17&lt;E17,$L$5,$L$4)),IF(K16="","",IF(K16&lt;L16,$L$5,$L$4))))</f>
        <v/>
      </c>
      <c r="E24" s="199" t="str">
        <f>IF(H10="","",IF(H10=4,IF(D19="","",IF(D19&lt;E19,$L$5,$L$4)),IF(L17="","",IF(L17&lt;K17,$L$5,$L$4))))</f>
        <v/>
      </c>
      <c r="F24" s="200" t="str">
        <f>IF(H10="","",IF(H10=4,"",IF(K19="","",IF(K19&lt;L19,$L$5,$L$4))))</f>
        <v/>
      </c>
      <c r="G24" s="199">
        <f>IF(H10="","",IF(H10=4,SUM(E14,D17,D19),SUM(L14,K16,L17,K19)))</f>
        <v>0</v>
      </c>
      <c r="H24" s="201">
        <f>IF(H10="","",IF(H10=4,SUM(D14,D16,D18),SUM(K14,L16,K17,L19)))</f>
        <v>0</v>
      </c>
      <c r="I24" s="170"/>
      <c r="J24" s="202" t="s">
        <v>3</v>
      </c>
      <c r="K24" s="198" t="str">
        <f>IF(C24="","",IF(H10="","",IF(H10=3,N14,G14)))</f>
        <v/>
      </c>
      <c r="L24" s="199" t="str">
        <f>IF(D24="","",IF(H10="","",IF(H10=3,M16,F17)))</f>
        <v/>
      </c>
      <c r="M24" s="199" t="str">
        <f>IF(E24="","",IF(H10="","",IF(H10=3,N17,F19)))</f>
        <v/>
      </c>
      <c r="N24" s="200" t="str">
        <f>IF(F24="","",IF(H10="","",IF(H10=3,M19,"")))</f>
        <v/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</row>
    <row r="25" spans="2:42" hidden="1">
      <c r="B25" s="203" t="s">
        <v>4</v>
      </c>
      <c r="C25" s="204" t="str">
        <f>IF(H10="","",IF(H10=4,IF(D15="","",IF(D15&lt;E15,$L$5,$L$4)),IF(L15="","",IF(L15&lt;K15,$L$5,$L$4))))</f>
        <v/>
      </c>
      <c r="D25" s="205" t="str">
        <f>IF(H10="","",IF(H10=4,IF(E16="","",IF(E16&lt;D16,$L$5,$L$4)),IF(L16="","",IF(L16&lt;K16,$L$5,$L$4))))</f>
        <v/>
      </c>
      <c r="E25" s="205" t="str">
        <f>IF(H10="","",IF(H10=4,IF(E19="","",IF(E19&lt;D19,$L$5,$L$4)),IF(L18="","",IF(L18&lt;K18,$L$5,$L$4))))</f>
        <v/>
      </c>
      <c r="F25" s="206" t="str">
        <f>IF(H10="","",IF(H10=4,"",IF(L19="","",IF(L19&lt;K19,$L$5,$L$4))))</f>
        <v/>
      </c>
      <c r="G25" s="205">
        <f>IF(H10="","",IF(H10=4,SUM(D15,E16,E19),SUM(L15,L16,L18,L19)))</f>
        <v>0</v>
      </c>
      <c r="H25" s="207">
        <f>IF(H10="","",IF(H10=4,SUM(E15,D16,D19),SUM(K15,K16,K18,K19)))</f>
        <v>0</v>
      </c>
      <c r="I25" s="170"/>
      <c r="J25" s="208" t="s">
        <v>4</v>
      </c>
      <c r="K25" s="204" t="str">
        <f>IF(C25="","",IF(H10="","",IF(H10=3,N15,F15)))</f>
        <v/>
      </c>
      <c r="L25" s="205" t="str">
        <f>IF(D25="","",IF(H10="","",IF(H10=3,N16,G16)))</f>
        <v/>
      </c>
      <c r="M25" s="205" t="str">
        <f>IF(E25="","",IF(H10="","",IF(H10=3,N18,G19)))</f>
        <v/>
      </c>
      <c r="N25" s="206" t="str">
        <f>IF(F25="","",IF(H10="","",IF(H10=3,N19,"")))</f>
        <v/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</row>
    <row r="26" spans="2:42" ht="15.75" hidden="1" thickBot="1">
      <c r="B26" s="209" t="s">
        <v>5</v>
      </c>
      <c r="C26" s="210" t="str">
        <f>IF(H10="","",IF(H10=3,"",IF(E15="","",IF(E15&lt;D15,$L$5,$L$4))))</f>
        <v/>
      </c>
      <c r="D26" s="211" t="str">
        <f>IF(H10="","",IF(H10=3,"",IF(E17="","",IF(E17&lt;D17,$L$5,$L$4))))</f>
        <v/>
      </c>
      <c r="E26" s="211" t="str">
        <f>IF(H10="","",IF(H10=3,"",IF(E18="","",IF(E18&lt;D18,$L$5,$L$4))))</f>
        <v/>
      </c>
      <c r="F26" s="212" t="str">
        <f>IF(H10="","",IF(H10=4,"",IF(K19="","","")))</f>
        <v/>
      </c>
      <c r="G26" s="213" t="str">
        <f>IF(H10="","",IF(H10=4,SUM(E15,E17,E18),""))</f>
        <v/>
      </c>
      <c r="H26" s="214" t="str">
        <f>IF(H10="","",IF(H10=4,SUM(D15,D17,D18),""))</f>
        <v/>
      </c>
      <c r="I26" s="170"/>
      <c r="J26" s="215" t="s">
        <v>5</v>
      </c>
      <c r="K26" s="210" t="str">
        <f>IF(C26="","",IF(H10="","",IF(H10=3,"",G15)))</f>
        <v/>
      </c>
      <c r="L26" s="211" t="str">
        <f>IF(D26="","",IF(H10="","",IF(H10=3,"",G17)))</f>
        <v/>
      </c>
      <c r="M26" s="211" t="str">
        <f>IF(E26="","",IF(H10="","",IF(H10=3,"",G18)))</f>
        <v/>
      </c>
      <c r="N26" s="212" t="str">
        <f>IF(F26="","",IF(H10="","",IF(H10=3,"","")))</f>
        <v/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</row>
    <row r="27" spans="2:42" ht="15.75" thickTop="1">
      <c r="B27" s="170"/>
      <c r="C27" s="170"/>
      <c r="D27" s="170"/>
      <c r="E27" s="170"/>
      <c r="F27" s="170"/>
      <c r="G27" s="163"/>
      <c r="H27" s="163"/>
      <c r="I27" s="163"/>
      <c r="J27" s="163"/>
      <c r="K27" s="163"/>
      <c r="L27" s="163"/>
      <c r="M27" s="163"/>
      <c r="N27" s="163"/>
      <c r="O27" s="170"/>
      <c r="P27" s="170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</row>
    <row r="28" spans="2:42" ht="96" customHeight="1" thickBot="1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70"/>
      <c r="P28" s="170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</row>
    <row r="29" spans="2:42" ht="15.75" thickBot="1">
      <c r="B29" s="163"/>
      <c r="C29" s="163"/>
      <c r="D29" s="163"/>
      <c r="E29" s="163"/>
      <c r="F29" s="216"/>
      <c r="G29" s="568" t="s">
        <v>13</v>
      </c>
      <c r="H29" s="568"/>
      <c r="I29" s="568" t="s">
        <v>20</v>
      </c>
      <c r="J29" s="568"/>
      <c r="K29" s="568"/>
      <c r="L29" s="569"/>
      <c r="M29" s="565" t="s">
        <v>1</v>
      </c>
      <c r="N29" s="566"/>
      <c r="O29" s="11" t="s">
        <v>23</v>
      </c>
      <c r="P29" s="217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</row>
    <row r="30" spans="2:42" ht="15.75" thickBot="1">
      <c r="B30" s="163"/>
      <c r="C30" s="163"/>
      <c r="D30" s="163"/>
      <c r="E30" s="163"/>
      <c r="F30" s="218"/>
      <c r="G30" s="570"/>
      <c r="H30" s="570"/>
      <c r="I30" s="570"/>
      <c r="J30" s="570"/>
      <c r="K30" s="570"/>
      <c r="L30" s="571"/>
      <c r="M30" s="14" t="s">
        <v>14</v>
      </c>
      <c r="N30" s="15" t="s">
        <v>15</v>
      </c>
      <c r="O30" s="10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</row>
    <row r="31" spans="2:42" ht="21">
      <c r="B31" s="163"/>
      <c r="C31" s="577" t="str">
        <f>D4</f>
        <v/>
      </c>
      <c r="D31" s="577"/>
      <c r="E31" s="578"/>
      <c r="F31" s="233" t="str">
        <f>D4</f>
        <v/>
      </c>
      <c r="G31" s="567" t="str">
        <f>IF(C23="","",IF(F31="","",SUM(C23,D23,E23,F23)))</f>
        <v/>
      </c>
      <c r="H31" s="567"/>
      <c r="I31" s="12"/>
      <c r="J31" s="13" t="str">
        <f>IF(C23="","",IF(F31="","",G23-H23))</f>
        <v/>
      </c>
      <c r="K31" s="12"/>
      <c r="L31" s="82"/>
      <c r="M31" s="85" t="str">
        <f>IF(G31="","",IF(H10=3,RANK(G31,$G$31:$G$33),RANK(G31,$G$31:$G$34)))</f>
        <v/>
      </c>
      <c r="N31" s="147" t="str">
        <f>IF(J31="","",IF(H10=3,RANK(J31,$J$31:$J$33)/10,RANK(J31,$J$31:$J$34)/10))</f>
        <v/>
      </c>
      <c r="O31" s="87" t="str">
        <f>IF(G31="","",IF(H10=3,RANK(Q31,$Q$31:$GQ$33,1),RANK(Q31,$Q$31:$Q$34,1)))</f>
        <v/>
      </c>
      <c r="P31" s="163"/>
      <c r="Q31" s="219" t="e">
        <f>M31+N31</f>
        <v>#VALUE!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</row>
    <row r="32" spans="2:42" ht="21">
      <c r="B32" s="163"/>
      <c r="C32" s="579" t="str">
        <f>D5</f>
        <v/>
      </c>
      <c r="D32" s="579"/>
      <c r="E32" s="580"/>
      <c r="F32" s="234" t="str">
        <f>D5</f>
        <v/>
      </c>
      <c r="G32" s="583" t="str">
        <f>IF(C24="","",IF(F32="","",SUM(C24,D24,E24,F24)))</f>
        <v/>
      </c>
      <c r="H32" s="583"/>
      <c r="I32" s="1"/>
      <c r="J32" s="8" t="str">
        <f>IF(C24="","",IF(F32="","",G24-H24))</f>
        <v/>
      </c>
      <c r="K32" s="1"/>
      <c r="L32" s="83"/>
      <c r="M32" s="86" t="str">
        <f>IF(G32="","",IF(H11=3,RANK(G32,$G$31:$G$33),RANK(G32,$G$31:$G$34)))</f>
        <v/>
      </c>
      <c r="N32" s="148" t="str">
        <f>IF(J32="","",IF(H11=3,RANK(J32,$J$31:$J$33)/10,RANK(J32,$J$31:$J$34)/10))</f>
        <v/>
      </c>
      <c r="O32" s="88" t="str">
        <f>IF(G32="","",IF(H10=3,RANK(Q32,$Q$31:$GQ$33,1),RANK(Q32,$Q$31:$Q$34,1)))</f>
        <v/>
      </c>
      <c r="P32" s="163"/>
      <c r="Q32" s="219" t="e">
        <f>M32+N32</f>
        <v>#VALUE!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</row>
    <row r="33" spans="2:42" ht="21">
      <c r="B33" s="163"/>
      <c r="C33" s="584" t="str">
        <f>D6</f>
        <v/>
      </c>
      <c r="D33" s="584"/>
      <c r="E33" s="585"/>
      <c r="F33" s="235" t="str">
        <f>D6</f>
        <v/>
      </c>
      <c r="G33" s="630" t="str">
        <f>IF(C25="","",IF(F33="","",SUM(C25,D25,E25,F25)))</f>
        <v/>
      </c>
      <c r="H33" s="630"/>
      <c r="I33" s="412"/>
      <c r="J33" s="413" t="str">
        <f>IF(C25="","",IF(F33="","",G25-H25))</f>
        <v/>
      </c>
      <c r="K33" s="412"/>
      <c r="L33" s="414"/>
      <c r="M33" s="411" t="str">
        <f>IF(G33="","",IF(H12=3,RANK(G33,$G$31:$G$33),RANK(G33,$G$31:$G$34)))</f>
        <v/>
      </c>
      <c r="N33" s="149" t="str">
        <f>IF(J33="","",IF(H12=3,RANK(J33,$J$31:$J$33)/10,RANK(J33,$J$31:$J$34)/10))</f>
        <v/>
      </c>
      <c r="O33" s="89" t="str">
        <f>IF(G33="","",IF(H10=3,RANK(Q33,$Q$31:$GQ$33,1),RANK(Q33,$Q$31:$Q$34,1)))</f>
        <v/>
      </c>
      <c r="P33" s="163"/>
      <c r="Q33" s="219" t="e">
        <f>M33+N33</f>
        <v>#VALUE!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</row>
    <row r="34" spans="2:42" ht="21.75" thickBot="1">
      <c r="B34" s="163"/>
      <c r="C34" s="631" t="str">
        <f>IF(H10=3,"",D7)</f>
        <v/>
      </c>
      <c r="D34" s="631"/>
      <c r="E34" s="632"/>
      <c r="F34" s="236" t="str">
        <f>IF(H10=3,"",D7)</f>
        <v/>
      </c>
      <c r="G34" s="581" t="str">
        <f>IF(C26="","",IF(F34="","",SUM(C26,D26,E26,F26)))</f>
        <v/>
      </c>
      <c r="H34" s="581"/>
      <c r="I34" s="237"/>
      <c r="J34" s="238" t="str">
        <f>IF(C26="","",IF(F34="","",G26-H26))</f>
        <v/>
      </c>
      <c r="K34" s="237"/>
      <c r="L34" s="239"/>
      <c r="M34" s="240" t="str">
        <f>IF(G34="","",IF(H13=3,RANK(G34,$G$31:$G$33),RANK(G34,$G$31:$G$34)))</f>
        <v/>
      </c>
      <c r="N34" s="402" t="str">
        <f>IF(J34="","",IF(H13=3,RANK(J34,$J$31:$J$33)/10,RANK(J34,$J$31:$J$34)/10))</f>
        <v/>
      </c>
      <c r="O34" s="241" t="str">
        <f>IF(G34="","",IF(H10=3,RANK(Q34,$Q$31:$GQ$33,1),RANK(Q34,$Q$31:$Q$34,1)))</f>
        <v/>
      </c>
      <c r="P34" s="163"/>
      <c r="Q34" s="219" t="e">
        <f>M34+N34</f>
        <v>#VALUE!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</row>
    <row r="35" spans="2:42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</row>
    <row r="36" spans="2:42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</row>
    <row r="37" spans="2:42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</row>
    <row r="38" spans="2:42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</row>
    <row r="39" spans="2:42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</row>
    <row r="40" spans="2:42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</row>
    <row r="41" spans="2:42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</row>
    <row r="42" spans="2:42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</row>
    <row r="43" spans="2:42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</row>
    <row r="44" spans="2:42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</row>
    <row r="45" spans="2:42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</row>
    <row r="46" spans="2:42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</row>
    <row r="47" spans="2:42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</row>
    <row r="48" spans="2:42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</row>
    <row r="49" spans="2:42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</row>
    <row r="50" spans="2:42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</row>
    <row r="51" spans="2:42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</row>
    <row r="52" spans="2:42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</row>
    <row r="53" spans="2:42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</row>
    <row r="54" spans="2:42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</row>
    <row r="55" spans="2:42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</row>
    <row r="56" spans="2:42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</row>
    <row r="57" spans="2:42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</row>
    <row r="58" spans="2:42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</row>
    <row r="59" spans="2:42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</row>
    <row r="60" spans="2:42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</row>
    <row r="61" spans="2:42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</row>
    <row r="62" spans="2:42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</row>
    <row r="63" spans="2:42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</row>
    <row r="64" spans="2:42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</row>
    <row r="65" spans="2:42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</row>
    <row r="66" spans="2:42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</row>
    <row r="67" spans="2:42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</row>
    <row r="68" spans="2:42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</row>
    <row r="69" spans="2:42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</row>
    <row r="70" spans="2:42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</row>
    <row r="71" spans="2:42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</row>
    <row r="72" spans="2:42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</row>
    <row r="73" spans="2:42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</row>
    <row r="74" spans="2:42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</row>
    <row r="75" spans="2:42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</row>
    <row r="76" spans="2:42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</row>
    <row r="77" spans="2:42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</row>
    <row r="78" spans="2:42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</row>
    <row r="79" spans="2:42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</row>
    <row r="80" spans="2:42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</row>
    <row r="81" spans="2:42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</row>
    <row r="82" spans="2:42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</row>
    <row r="83" spans="2:42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</row>
    <row r="84" spans="2:42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</row>
    <row r="85" spans="2:42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</row>
    <row r="86" spans="2:42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</row>
    <row r="87" spans="2:42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</row>
    <row r="88" spans="2:42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</row>
    <row r="89" spans="2:42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</row>
    <row r="90" spans="2:42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</row>
    <row r="91" spans="2:42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</row>
    <row r="92" spans="2:42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</row>
    <row r="93" spans="2:42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</row>
    <row r="94" spans="2:42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</row>
    <row r="95" spans="2:42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</row>
    <row r="96" spans="2:42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</row>
    <row r="97" spans="2:42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</row>
    <row r="98" spans="2:42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</row>
    <row r="99" spans="2:42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</row>
    <row r="100" spans="2:42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</row>
    <row r="101" spans="2:42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</row>
    <row r="102" spans="2:42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</row>
    <row r="103" spans="2:42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</row>
    <row r="104" spans="2:42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</row>
    <row r="105" spans="2:42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</row>
    <row r="106" spans="2:42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</row>
    <row r="107" spans="2:42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</row>
    <row r="108" spans="2:42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</row>
    <row r="109" spans="2:42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</row>
    <row r="110" spans="2:42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</row>
    <row r="111" spans="2:42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</row>
    <row r="112" spans="2:42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</row>
    <row r="113" spans="2:42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</row>
    <row r="114" spans="2:42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</row>
    <row r="115" spans="2:42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</row>
    <row r="116" spans="2:42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</row>
    <row r="117" spans="2:42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</row>
    <row r="118" spans="2:42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</row>
    <row r="119" spans="2:42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</row>
    <row r="120" spans="2:42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</row>
  </sheetData>
  <sheetProtection sheet="1" objects="1" scenarios="1" selectLockedCells="1"/>
  <mergeCells count="25">
    <mergeCell ref="C31:E31"/>
    <mergeCell ref="C32:E32"/>
    <mergeCell ref="C33:E33"/>
    <mergeCell ref="C34:E34"/>
    <mergeCell ref="B1:C1"/>
    <mergeCell ref="B12:G12"/>
    <mergeCell ref="D13:E13"/>
    <mergeCell ref="F13:G13"/>
    <mergeCell ref="B13:C13"/>
    <mergeCell ref="G34:H34"/>
    <mergeCell ref="G29:H30"/>
    <mergeCell ref="G33:H33"/>
    <mergeCell ref="G31:H31"/>
    <mergeCell ref="G32:H32"/>
    <mergeCell ref="M13:N13"/>
    <mergeCell ref="M29:N29"/>
    <mergeCell ref="I29:L30"/>
    <mergeCell ref="C3:E3"/>
    <mergeCell ref="I12:N12"/>
    <mergeCell ref="K13:L13"/>
    <mergeCell ref="I13:J13"/>
    <mergeCell ref="D4:H4"/>
    <mergeCell ref="D5:H5"/>
    <mergeCell ref="D6:H6"/>
    <mergeCell ref="D7:H7"/>
  </mergeCells>
  <phoneticPr fontId="0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92D050"/>
  </sheetPr>
  <dimension ref="A1:BL106"/>
  <sheetViews>
    <sheetView showGridLines="0" showRowColHeaders="0" zoomScale="95" zoomScaleNormal="95" zoomScalePageLayoutView="89" workbookViewId="0">
      <selection activeCell="D14" sqref="D14"/>
    </sheetView>
  </sheetViews>
  <sheetFormatPr baseColWidth="10" defaultRowHeight="15"/>
  <cols>
    <col min="1" max="1" width="57.7109375" style="163" customWidth="1"/>
    <col min="2" max="3" width="27.85546875" customWidth="1"/>
    <col min="4" max="8" width="8.42578125" customWidth="1"/>
    <col min="9" max="10" width="27.85546875" customWidth="1"/>
    <col min="11" max="14" width="8.42578125" customWidth="1"/>
    <col min="15" max="15" width="13.7109375" customWidth="1"/>
    <col min="17" max="17" width="11.42578125" hidden="1" customWidth="1"/>
  </cols>
  <sheetData>
    <row r="1" spans="1:64" s="163" customFormat="1" ht="29.25" thickBot="1">
      <c r="B1" s="546" t="s">
        <v>114</v>
      </c>
      <c r="C1" s="547"/>
      <c r="D1" s="225">
        <v>12</v>
      </c>
    </row>
    <row r="2" spans="1:64" s="163" customFormat="1"/>
    <row r="3" spans="1:64" s="163" customFormat="1" ht="29.25" thickBot="1">
      <c r="B3" s="232"/>
      <c r="C3" s="574" t="s">
        <v>130</v>
      </c>
      <c r="D3" s="574"/>
      <c r="E3" s="574"/>
    </row>
    <row r="4" spans="1:64" ht="29.25" thickBot="1">
      <c r="A4" s="248">
        <v>121</v>
      </c>
      <c r="B4" s="163"/>
      <c r="C4" s="17" t="s">
        <v>2</v>
      </c>
      <c r="D4" s="557" t="str">
        <f>IF(Tournoi!V5="zzz","",Tournoi!V5)</f>
        <v/>
      </c>
      <c r="E4" s="558"/>
      <c r="F4" s="558"/>
      <c r="G4" s="558"/>
      <c r="H4" s="558"/>
      <c r="I4" s="163"/>
      <c r="J4" s="163"/>
      <c r="K4" s="230" t="s">
        <v>17</v>
      </c>
      <c r="L4" s="224">
        <v>3</v>
      </c>
      <c r="M4" s="220" t="s">
        <v>14</v>
      </c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</row>
    <row r="5" spans="1:64" ht="30" thickTop="1" thickBot="1">
      <c r="A5" s="248">
        <v>122</v>
      </c>
      <c r="B5" s="163"/>
      <c r="C5" s="16" t="s">
        <v>3</v>
      </c>
      <c r="D5" s="619" t="str">
        <f>IF(Tournoi!V6="zzz","",Tournoi!V6)</f>
        <v/>
      </c>
      <c r="E5" s="620"/>
      <c r="F5" s="620"/>
      <c r="G5" s="620"/>
      <c r="H5" s="620"/>
      <c r="I5" s="163"/>
      <c r="J5" s="163"/>
      <c r="K5" s="231" t="s">
        <v>18</v>
      </c>
      <c r="L5" s="221">
        <v>1</v>
      </c>
      <c r="M5" s="220" t="s">
        <v>67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</row>
    <row r="6" spans="1:64" ht="29.25" thickBot="1">
      <c r="A6" s="248">
        <v>123</v>
      </c>
      <c r="B6" s="163"/>
      <c r="C6" s="18" t="s">
        <v>4</v>
      </c>
      <c r="D6" s="621" t="str">
        <f>IF(Tournoi!V7="zzz","",Tournoi!V7)</f>
        <v/>
      </c>
      <c r="E6" s="622"/>
      <c r="F6" s="622"/>
      <c r="G6" s="622"/>
      <c r="H6" s="62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</row>
    <row r="7" spans="1:64" ht="29.25" thickBot="1">
      <c r="A7" s="248">
        <v>124</v>
      </c>
      <c r="B7" s="163"/>
      <c r="C7" s="16" t="s">
        <v>5</v>
      </c>
      <c r="D7" s="557" t="str">
        <f>IF(Tournoi!V8="zzz","",Tournoi!V8)</f>
        <v/>
      </c>
      <c r="E7" s="558"/>
      <c r="F7" s="558"/>
      <c r="G7" s="558"/>
      <c r="H7" s="558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</row>
    <row r="8" spans="1:64" s="163" customFormat="1"/>
    <row r="9" spans="1:64" s="163" customFormat="1" ht="15.75" thickBot="1"/>
    <row r="10" spans="1:64" s="163" customFormat="1" ht="36.75" thickBot="1">
      <c r="B10" s="181"/>
      <c r="C10" s="181"/>
      <c r="D10" s="181"/>
      <c r="E10" s="227" t="s">
        <v>19</v>
      </c>
      <c r="F10" s="227"/>
      <c r="G10" s="227"/>
      <c r="H10" s="228">
        <f>Tournoi!K31</f>
        <v>0</v>
      </c>
      <c r="I10" s="227" t="s">
        <v>130</v>
      </c>
      <c r="J10" s="169"/>
      <c r="K10" s="226"/>
      <c r="L10" s="181"/>
      <c r="M10" s="181"/>
      <c r="N10" s="181"/>
    </row>
    <row r="11" spans="1:64" s="163" customFormat="1" ht="57" customHeight="1" thickBot="1">
      <c r="B11" s="181"/>
      <c r="C11" s="181"/>
      <c r="D11" s="181"/>
      <c r="E11" s="182"/>
      <c r="F11" s="182"/>
      <c r="G11" s="182"/>
      <c r="H11" s="183"/>
      <c r="I11" s="181"/>
      <c r="J11" s="181"/>
      <c r="K11" s="181"/>
      <c r="L11" s="181"/>
      <c r="M11" s="181"/>
      <c r="N11" s="181"/>
    </row>
    <row r="12" spans="1:64" ht="31.5" customHeight="1" thickBot="1">
      <c r="B12" s="548" t="str">
        <f>IF($H$10=4,"Poule de 4","")</f>
        <v/>
      </c>
      <c r="C12" s="572"/>
      <c r="D12" s="572"/>
      <c r="E12" s="572"/>
      <c r="F12" s="572"/>
      <c r="G12" s="573"/>
      <c r="H12" s="163"/>
      <c r="I12" s="548" t="str">
        <f>IF($H$10=3,"Poule de 3","")</f>
        <v/>
      </c>
      <c r="J12" s="549"/>
      <c r="K12" s="549"/>
      <c r="L12" s="549"/>
      <c r="M12" s="549"/>
      <c r="N12" s="550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</row>
    <row r="13" spans="1:64" ht="15.75" thickBot="1">
      <c r="B13" s="551" t="str">
        <f>IF($H$10=4,"Rencontres","")</f>
        <v/>
      </c>
      <c r="C13" s="552"/>
      <c r="D13" s="551" t="str">
        <f>IF($H$10=4,"Scores","")</f>
        <v/>
      </c>
      <c r="E13" s="552"/>
      <c r="F13" s="551" t="str">
        <f>IF($H$10=4,"Contrats","")</f>
        <v/>
      </c>
      <c r="G13" s="552"/>
      <c r="H13" s="163"/>
      <c r="I13" s="575" t="str">
        <f>IF($H$10=3,"Rencontres","")</f>
        <v/>
      </c>
      <c r="J13" s="576"/>
      <c r="K13" s="553" t="str">
        <f>IF($H$10=3,"Scores","")</f>
        <v/>
      </c>
      <c r="L13" s="554"/>
      <c r="M13" s="553" t="str">
        <f>IF($H$10=3,"Contrats","")</f>
        <v/>
      </c>
      <c r="N13" s="554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</row>
    <row r="14" spans="1:64" ht="24" customHeight="1">
      <c r="B14" s="242" t="str">
        <f>IF(H10=4,D4,"")</f>
        <v/>
      </c>
      <c r="C14" s="243" t="str">
        <f>IF(H10=4,D5,"")</f>
        <v/>
      </c>
      <c r="D14" s="132"/>
      <c r="E14" s="131"/>
      <c r="F14" s="48"/>
      <c r="G14" s="47"/>
      <c r="H14" s="163"/>
      <c r="I14" s="242" t="str">
        <f>IF($H$10=4,"",D4)</f>
        <v/>
      </c>
      <c r="J14" s="243" t="str">
        <f>IF($H$10=4,"",D5)</f>
        <v/>
      </c>
      <c r="K14" s="132"/>
      <c r="L14" s="131"/>
      <c r="M14" s="48"/>
      <c r="N14" s="47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</row>
    <row r="15" spans="1:64" ht="24" customHeight="1">
      <c r="B15" s="244" t="str">
        <f>IF(H10=4,D6,"")</f>
        <v/>
      </c>
      <c r="C15" s="245" t="str">
        <f>IF(H10=4,D7,"")</f>
        <v/>
      </c>
      <c r="D15" s="134"/>
      <c r="E15" s="133"/>
      <c r="F15" s="51"/>
      <c r="G15" s="50"/>
      <c r="H15" s="163"/>
      <c r="I15" s="244" t="str">
        <f>IF($H$10=4,"",D4)</f>
        <v/>
      </c>
      <c r="J15" s="245" t="str">
        <f>IF($H$10=4,"",D6)</f>
        <v/>
      </c>
      <c r="K15" s="134"/>
      <c r="L15" s="133"/>
      <c r="M15" s="51"/>
      <c r="N15" s="50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64" ht="24" customHeight="1">
      <c r="B16" s="244" t="str">
        <f>IF(H10=4,D4,"")</f>
        <v/>
      </c>
      <c r="C16" s="245" t="str">
        <f>IF(H10=4,D6,"")</f>
        <v/>
      </c>
      <c r="D16" s="134"/>
      <c r="E16" s="133"/>
      <c r="F16" s="51"/>
      <c r="G16" s="50"/>
      <c r="H16" s="163"/>
      <c r="I16" s="244" t="str">
        <f>IF($H$10=4,"",D5)</f>
        <v/>
      </c>
      <c r="J16" s="245" t="str">
        <f>IF($H$10=4,"",D6)</f>
        <v/>
      </c>
      <c r="K16" s="134"/>
      <c r="L16" s="133"/>
      <c r="M16" s="51"/>
      <c r="N16" s="50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</row>
    <row r="17" spans="2:64" ht="24" customHeight="1">
      <c r="B17" s="244" t="str">
        <f>IF(H10=4,D5,"")</f>
        <v/>
      </c>
      <c r="C17" s="245" t="str">
        <f>IF(H10=4,D7,"")</f>
        <v/>
      </c>
      <c r="D17" s="134"/>
      <c r="E17" s="133"/>
      <c r="F17" s="51"/>
      <c r="G17" s="50"/>
      <c r="H17" s="163"/>
      <c r="I17" s="244" t="str">
        <f>IF($H$10=4,"",D4)</f>
        <v/>
      </c>
      <c r="J17" s="245" t="str">
        <f>IF($H$10=4,"",D5)</f>
        <v/>
      </c>
      <c r="K17" s="134"/>
      <c r="L17" s="133"/>
      <c r="M17" s="51"/>
      <c r="N17" s="50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</row>
    <row r="18" spans="2:64" ht="24" customHeight="1">
      <c r="B18" s="244" t="str">
        <f>IF(H10=4,D4,"")</f>
        <v/>
      </c>
      <c r="C18" s="245" t="str">
        <f>IF(H10=4,D7,"")</f>
        <v/>
      </c>
      <c r="D18" s="134"/>
      <c r="E18" s="133"/>
      <c r="F18" s="51"/>
      <c r="G18" s="50"/>
      <c r="H18" s="163"/>
      <c r="I18" s="244" t="str">
        <f>IF($H$10=4,"",D4)</f>
        <v/>
      </c>
      <c r="J18" s="245" t="str">
        <f>IF($H$10=4,"",D6)</f>
        <v/>
      </c>
      <c r="K18" s="134"/>
      <c r="L18" s="133"/>
      <c r="M18" s="51"/>
      <c r="N18" s="50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</row>
    <row r="19" spans="2:64" ht="24" customHeight="1" thickBot="1">
      <c r="B19" s="246" t="str">
        <f>IF(H10=4,D5,"")</f>
        <v/>
      </c>
      <c r="C19" s="247" t="str">
        <f>IF(H10=4,D6,"")</f>
        <v/>
      </c>
      <c r="D19" s="136"/>
      <c r="E19" s="135"/>
      <c r="F19" s="54"/>
      <c r="G19" s="53"/>
      <c r="H19" s="163"/>
      <c r="I19" s="246" t="str">
        <f>IF($H$10=4,"",D5)</f>
        <v/>
      </c>
      <c r="J19" s="247" t="str">
        <f>IF($H$10=4,"",D6)</f>
        <v/>
      </c>
      <c r="K19" s="136"/>
      <c r="L19" s="135"/>
      <c r="M19" s="56"/>
      <c r="N19" s="55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</row>
    <row r="20" spans="2:64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</row>
    <row r="21" spans="2:64" ht="15.75" thickBot="1">
      <c r="B21" s="170"/>
      <c r="C21" s="170"/>
      <c r="D21" s="170"/>
      <c r="E21" s="170"/>
      <c r="F21" s="170"/>
      <c r="G21" s="184"/>
      <c r="H21" s="184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</row>
    <row r="22" spans="2:64" ht="16.5" hidden="1" thickTop="1" thickBot="1">
      <c r="B22" s="185"/>
      <c r="C22" s="186" t="s">
        <v>9</v>
      </c>
      <c r="D22" s="186" t="s">
        <v>10</v>
      </c>
      <c r="E22" s="186" t="s">
        <v>11</v>
      </c>
      <c r="F22" s="187" t="s">
        <v>12</v>
      </c>
      <c r="G22" s="188" t="s">
        <v>21</v>
      </c>
      <c r="H22" s="189" t="s">
        <v>22</v>
      </c>
      <c r="I22" s="170"/>
      <c r="J22" s="190" t="s">
        <v>25</v>
      </c>
      <c r="K22" s="186" t="s">
        <v>9</v>
      </c>
      <c r="L22" s="186" t="s">
        <v>10</v>
      </c>
      <c r="M22" s="186" t="s">
        <v>11</v>
      </c>
      <c r="N22" s="186" t="s">
        <v>12</v>
      </c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</row>
    <row r="23" spans="2:64" hidden="1">
      <c r="B23" s="191" t="s">
        <v>2</v>
      </c>
      <c r="C23" s="192" t="str">
        <f>IF(H10="","",IF(H10=4,IF(D14="","",IF(D14&lt;E14,$L$5,$L$4)),IF(K14="","",IF(K14&lt;L14,$L$5,$L$4))))</f>
        <v/>
      </c>
      <c r="D23" s="193" t="str">
        <f>IF(H10="","",IF(H10=4,IF(D16="","",IF(D16&lt;E16,$L$5,$L$4)),IF(K15="","",IF(K15&lt;L15,$L$5,$L$4))))</f>
        <v/>
      </c>
      <c r="E23" s="193" t="str">
        <f>IF(H10="","",IF(H10=4,IF(D18="","",IF(D18&lt;E18,$L$5,$L$4)),IF(K17="","",IF(K17&lt;L17,$L$5,$L$4))))</f>
        <v/>
      </c>
      <c r="F23" s="194" t="str">
        <f>IF(H10="","",IF(H10=4,"",IF(K18="","",IF(K18&lt;L18,$L$5,$L$4))))</f>
        <v/>
      </c>
      <c r="G23" s="193">
        <f>IF(H10="","",IF(H10=4,SUM(D14,D16,D18),SUM(K14,K15,K17,K18)))</f>
        <v>0</v>
      </c>
      <c r="H23" s="195">
        <f>IF(H10="","",IF(H10=4,SUM(E14,E16,E18),SUM(L14,L15,L17,L18)))</f>
        <v>0</v>
      </c>
      <c r="I23" s="170"/>
      <c r="J23" s="196" t="s">
        <v>2</v>
      </c>
      <c r="K23" s="192" t="str">
        <f>IF(C23="","",IF(H10="","",IF(H10=3,M14,F14)))</f>
        <v/>
      </c>
      <c r="L23" s="193" t="str">
        <f>IF(D23="","",IF(H10="","",IF(H10=3,M15,F16)))</f>
        <v/>
      </c>
      <c r="M23" s="193" t="str">
        <f>IF(E23="","",IF(H10="","",IF(H10=3,M17,F18)))</f>
        <v/>
      </c>
      <c r="N23" s="194" t="str">
        <f>IF(F23="","",IF(H10="","",IF(H10=3,M18,"")))</f>
        <v/>
      </c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</row>
    <row r="24" spans="2:64" hidden="1">
      <c r="B24" s="197" t="s">
        <v>3</v>
      </c>
      <c r="C24" s="198" t="str">
        <f>IF(H10="","",IF(H10=4,IF(E14="","",IF(E14&lt;D14,$L$5,$L$4)),IF(L14="","",IF(L14&lt;K14,$L$5,$L$4))))</f>
        <v/>
      </c>
      <c r="D24" s="199" t="str">
        <f>IF(H10="","",IF(H10=4,IF(D17="","",IF(D17&lt;E17,$L$5,$L$4)),IF(K16="","",IF(K16&lt;L16,$L$5,$L$4))))</f>
        <v/>
      </c>
      <c r="E24" s="199" t="str">
        <f>IF(H10="","",IF(H10=4,IF(D19="","",IF(D19&lt;E19,$L$5,$L$4)),IF(L17="","",IF(L17&lt;K17,$L$5,$L$4))))</f>
        <v/>
      </c>
      <c r="F24" s="200" t="str">
        <f>IF(H10="","",IF(H10=4,"",IF(K19="","",IF(K19&lt;L19,$L$5,$L$4))))</f>
        <v/>
      </c>
      <c r="G24" s="199">
        <f>IF(H10="","",IF(H10=4,SUM(E14,D17,D19),SUM(L14,K16,L17,K19)))</f>
        <v>0</v>
      </c>
      <c r="H24" s="201">
        <f>IF(H10="","",IF(H10=4,SUM(D14,D16,D18),SUM(K14,L16,K17,L19)))</f>
        <v>0</v>
      </c>
      <c r="I24" s="170"/>
      <c r="J24" s="202" t="s">
        <v>3</v>
      </c>
      <c r="K24" s="198" t="str">
        <f>IF(C24="","",IF(H10="","",IF(H10=3,N14,G14)))</f>
        <v/>
      </c>
      <c r="L24" s="199" t="str">
        <f>IF(D24="","",IF(H10="","",IF(H10=3,M16,F17)))</f>
        <v/>
      </c>
      <c r="M24" s="199" t="str">
        <f>IF(E24="","",IF(H10="","",IF(H10=3,N17,F19)))</f>
        <v/>
      </c>
      <c r="N24" s="200" t="str">
        <f>IF(F24="","",IF(H10="","",IF(H10=3,M19,"")))</f>
        <v/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</row>
    <row r="25" spans="2:64" hidden="1">
      <c r="B25" s="203" t="s">
        <v>4</v>
      </c>
      <c r="C25" s="204" t="str">
        <f>IF(H10="","",IF(H10=4,IF(D15="","",IF(D15&lt;E15,$L$5,$L$4)),IF(L15="","",IF(L15&lt;K15,$L$5,$L$4))))</f>
        <v/>
      </c>
      <c r="D25" s="205" t="str">
        <f>IF(H10="","",IF(H10=4,IF(E16="","",IF(E16&lt;D16,$L$5,$L$4)),IF(L16="","",IF(L16&lt;K16,$L$5,$L$4))))</f>
        <v/>
      </c>
      <c r="E25" s="205" t="str">
        <f>IF(H10="","",IF(H10=4,IF(E19="","",IF(E19&lt;D19,$L$5,$L$4)),IF(L18="","",IF(L18&lt;K18,$L$5,$L$4))))</f>
        <v/>
      </c>
      <c r="F25" s="206" t="str">
        <f>IF(H10="","",IF(H10=4,"",IF(L19="","",IF(L19&lt;K19,$L$5,$L$4))))</f>
        <v/>
      </c>
      <c r="G25" s="205">
        <f>IF(H10="","",IF(H10=4,SUM(D15,E16,E19),SUM(L15,L16,L18,L19)))</f>
        <v>0</v>
      </c>
      <c r="H25" s="207">
        <f>IF(H10="","",IF(H10=4,SUM(E15,D16,D19),SUM(K15,K16,K18,K19)))</f>
        <v>0</v>
      </c>
      <c r="I25" s="170"/>
      <c r="J25" s="208" t="s">
        <v>4</v>
      </c>
      <c r="K25" s="204" t="str">
        <f>IF(C25="","",IF(H10="","",IF(H10=3,N15,F15)))</f>
        <v/>
      </c>
      <c r="L25" s="205" t="str">
        <f>IF(D25="","",IF(H10="","",IF(H10=3,N16,G16)))</f>
        <v/>
      </c>
      <c r="M25" s="205" t="str">
        <f>IF(E25="","",IF(H10="","",IF(H10=3,N18,G19)))</f>
        <v/>
      </c>
      <c r="N25" s="206" t="str">
        <f>IF(F25="","",IF(H10="","",IF(H10=3,N19,"")))</f>
        <v/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</row>
    <row r="26" spans="2:64" ht="15.75" hidden="1" thickBot="1">
      <c r="B26" s="209" t="s">
        <v>5</v>
      </c>
      <c r="C26" s="210" t="str">
        <f>IF(H10="","",IF(H10=3,"",IF(E15="","",IF(E15&lt;D15,$L$5,$L$4))))</f>
        <v/>
      </c>
      <c r="D26" s="211" t="str">
        <f>IF(H10="","",IF(H10=3,"",IF(E17="","",IF(E17&lt;D17,$L$5,$L$4))))</f>
        <v/>
      </c>
      <c r="E26" s="211" t="str">
        <f>IF(H10="","",IF(H10=3,"",IF(E18="","",IF(E18&lt;D18,$L$5,$L$4))))</f>
        <v/>
      </c>
      <c r="F26" s="212" t="str">
        <f>IF(H10="","",IF(H10=4,"",IF(K19="","","")))</f>
        <v/>
      </c>
      <c r="G26" s="213" t="str">
        <f>IF(H10="","",IF(H10=4,SUM(E15,E17,E18),""))</f>
        <v/>
      </c>
      <c r="H26" s="214" t="str">
        <f>IF(H10="","",IF(H10=4,SUM(D15,D17,D18),""))</f>
        <v/>
      </c>
      <c r="I26" s="170"/>
      <c r="J26" s="215" t="s">
        <v>5</v>
      </c>
      <c r="K26" s="210" t="str">
        <f>IF(C26="","",IF(H10="","",IF(H10=3,"",G15)))</f>
        <v/>
      </c>
      <c r="L26" s="211" t="str">
        <f>IF(D26="","",IF(H10="","",IF(H10=3,"",G17)))</f>
        <v/>
      </c>
      <c r="M26" s="211" t="str">
        <f>IF(E26="","",IF(H10="","",IF(H10=3,"",G18)))</f>
        <v/>
      </c>
      <c r="N26" s="212" t="str">
        <f>IF(F26="","",IF(H10="","",IF(H10=3,"","")))</f>
        <v/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</row>
    <row r="27" spans="2:64" ht="15.75" thickTop="1">
      <c r="B27" s="170"/>
      <c r="C27" s="170"/>
      <c r="D27" s="170"/>
      <c r="E27" s="170"/>
      <c r="F27" s="170"/>
      <c r="G27" s="163"/>
      <c r="H27" s="163"/>
      <c r="I27" s="163"/>
      <c r="J27" s="163"/>
      <c r="K27" s="163"/>
      <c r="L27" s="163"/>
      <c r="M27" s="163"/>
      <c r="N27" s="163"/>
      <c r="O27" s="170"/>
      <c r="P27" s="170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</row>
    <row r="28" spans="2:64" ht="96" customHeight="1" thickBot="1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70"/>
      <c r="P28" s="170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2:64" ht="15.75" thickBot="1">
      <c r="B29" s="163"/>
      <c r="C29" s="163"/>
      <c r="D29" s="163"/>
      <c r="E29" s="163"/>
      <c r="F29" s="216"/>
      <c r="G29" s="568" t="s">
        <v>13</v>
      </c>
      <c r="H29" s="568"/>
      <c r="I29" s="568" t="s">
        <v>20</v>
      </c>
      <c r="J29" s="568"/>
      <c r="K29" s="568"/>
      <c r="L29" s="569"/>
      <c r="M29" s="565" t="s">
        <v>1</v>
      </c>
      <c r="N29" s="566"/>
      <c r="O29" s="623" t="s">
        <v>23</v>
      </c>
      <c r="P29" s="217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</row>
    <row r="30" spans="2:64" ht="15.75" thickBot="1">
      <c r="B30" s="163"/>
      <c r="C30" s="163"/>
      <c r="D30" s="163"/>
      <c r="E30" s="163"/>
      <c r="F30" s="218"/>
      <c r="G30" s="570"/>
      <c r="H30" s="570"/>
      <c r="I30" s="570"/>
      <c r="J30" s="570"/>
      <c r="K30" s="570"/>
      <c r="L30" s="571"/>
      <c r="M30" s="14" t="s">
        <v>14</v>
      </c>
      <c r="N30" s="15" t="s">
        <v>15</v>
      </c>
      <c r="O30" s="625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</row>
    <row r="31" spans="2:64" ht="21">
      <c r="B31" s="163"/>
      <c r="C31" s="577" t="str">
        <f>D4</f>
        <v/>
      </c>
      <c r="D31" s="577"/>
      <c r="E31" s="578"/>
      <c r="F31" s="264" t="str">
        <f>D4</f>
        <v/>
      </c>
      <c r="G31" s="618" t="str">
        <f>IF(C23="","",IF(F31="","",SUM(C23,D23,E23,F23)))</f>
        <v/>
      </c>
      <c r="H31" s="618"/>
      <c r="I31" s="265"/>
      <c r="J31" s="266" t="str">
        <f>IF(C23="","",IF(F31="","",G23-H23))</f>
        <v/>
      </c>
      <c r="K31" s="265"/>
      <c r="L31" s="267"/>
      <c r="M31" s="268" t="str">
        <f>IF(G31="","",IF(H10=3,RANK(G31,$G$31:$G$33),RANK(G31,$G$31:$G$34)))</f>
        <v/>
      </c>
      <c r="N31" s="269" t="str">
        <f>IF(J31="","",IF(H10=3,RANK(J31,$J$31:$J$33)/10,RANK(J31,$J$31:$J$34)/10))</f>
        <v/>
      </c>
      <c r="O31" s="270" t="str">
        <f>IF(G31="","",IF(H10=3,RANK(Q31,$Q$31:$GQ$33,1),RANK(Q31,$Q$31:$Q$34,1)))</f>
        <v/>
      </c>
      <c r="P31" s="163"/>
      <c r="Q31" s="219" t="e">
        <f>M31+N31</f>
        <v>#VALUE!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</row>
    <row r="32" spans="2:64" ht="21">
      <c r="B32" s="163"/>
      <c r="C32" s="579" t="str">
        <f>D5</f>
        <v/>
      </c>
      <c r="D32" s="579"/>
      <c r="E32" s="580"/>
      <c r="F32" s="271" t="str">
        <f>D5</f>
        <v/>
      </c>
      <c r="G32" s="617" t="str">
        <f>IF(C24="","",IF(F32="","",SUM(C24,D24,E24,F24)))</f>
        <v/>
      </c>
      <c r="H32" s="617"/>
      <c r="I32" s="272"/>
      <c r="J32" s="273" t="str">
        <f>IF(C24="","",IF(F32="","",G24-H24))</f>
        <v/>
      </c>
      <c r="K32" s="272"/>
      <c r="L32" s="274"/>
      <c r="M32" s="275" t="str">
        <f>IF(G32="","",IF(H11=3,RANK(G32,$G$31:$G$33),RANK(G32,$G$31:$G$34)))</f>
        <v/>
      </c>
      <c r="N32" s="276" t="str">
        <f>IF(J32="","",IF(H11=3,RANK(J32,$J$31:$J$33)/10,RANK(J32,$J$31:$J$34)/10))</f>
        <v/>
      </c>
      <c r="O32" s="277" t="str">
        <f>IF(G32="","",IF(H10=3,RANK(Q32,$Q$31:$GQ$33,1),RANK(Q32,$Q$31:$Q$34,1)))</f>
        <v/>
      </c>
      <c r="P32" s="163"/>
      <c r="Q32" s="219" t="e">
        <f>M32+N32</f>
        <v>#VALUE!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</row>
    <row r="33" spans="2:64" ht="21">
      <c r="B33" s="163"/>
      <c r="C33" s="584" t="str">
        <f>D6</f>
        <v/>
      </c>
      <c r="D33" s="584"/>
      <c r="E33" s="585"/>
      <c r="F33" s="278" t="str">
        <f>D6</f>
        <v/>
      </c>
      <c r="G33" s="616" t="str">
        <f>IF(C25="","",IF(F33="","",SUM(C25,D25,E25,F25)))</f>
        <v/>
      </c>
      <c r="H33" s="616"/>
      <c r="I33" s="279"/>
      <c r="J33" s="280" t="str">
        <f>IF(C25="","",IF(F33="","",G25-H25))</f>
        <v/>
      </c>
      <c r="K33" s="279"/>
      <c r="L33" s="281"/>
      <c r="M33" s="282" t="str">
        <f>IF(G33="","",IF(H12=3,RANK(G33,$G$31:$G$33),RANK(G33,$G$31:$G$34)))</f>
        <v/>
      </c>
      <c r="N33" s="283" t="str">
        <f>IF(J33="","",IF(H12=3,RANK(J33,$J$31:$J$33)/10,RANK(J33,$J$31:$J$34)/10))</f>
        <v/>
      </c>
      <c r="O33" s="284" t="str">
        <f>IF(G33="","",IF(H10=3,RANK(Q33,$Q$31:$GQ$33,1),RANK(Q33,$Q$31:$Q$34,1)))</f>
        <v/>
      </c>
      <c r="P33" s="163"/>
      <c r="Q33" s="219" t="e">
        <f>M33+N33</f>
        <v>#VALUE!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</row>
    <row r="34" spans="2:64" ht="21.75" thickBot="1">
      <c r="B34" s="163"/>
      <c r="C34" s="631" t="str">
        <f>IF(H10=3,"",D7)</f>
        <v/>
      </c>
      <c r="D34" s="631"/>
      <c r="E34" s="632"/>
      <c r="F34" s="285" t="str">
        <f>IF(H10=3,"",D7)</f>
        <v/>
      </c>
      <c r="G34" s="615" t="str">
        <f>IF(C26="","",IF(F34="","",SUM(C26,D26,E26,F26)))</f>
        <v/>
      </c>
      <c r="H34" s="615"/>
      <c r="I34" s="286"/>
      <c r="J34" s="287" t="str">
        <f>IF(C26="","",IF(F34="","",G26-H26))</f>
        <v/>
      </c>
      <c r="K34" s="286"/>
      <c r="L34" s="288"/>
      <c r="M34" s="289" t="str">
        <f>IF(G34="","",IF(H13=3,RANK(G34,$G$31:$G$33),RANK(G34,$G$31:$G$34)))</f>
        <v/>
      </c>
      <c r="N34" s="290" t="str">
        <f>IF(J34="","",IF(H13=3,RANK(J34,$J$31:$J$33)/10,RANK(J34,$J$31:$J$34)/10))</f>
        <v/>
      </c>
      <c r="O34" s="291" t="str">
        <f>IF(G34="","",IF(H10=3,RANK(Q34,$Q$31:$GQ$33,1),RANK(Q34,$Q$31:$Q$34,1)))</f>
        <v/>
      </c>
      <c r="P34" s="163"/>
      <c r="Q34" s="219" t="e">
        <f>M34+N34</f>
        <v>#VALUE!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</row>
    <row r="35" spans="2:64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</row>
    <row r="36" spans="2:64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</row>
    <row r="37" spans="2:64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</row>
    <row r="38" spans="2:64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</row>
    <row r="39" spans="2:64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</row>
    <row r="40" spans="2:64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</row>
    <row r="41" spans="2:64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</row>
    <row r="42" spans="2:64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</row>
    <row r="43" spans="2:64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</row>
    <row r="44" spans="2:64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</row>
    <row r="45" spans="2:64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</row>
    <row r="46" spans="2:64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</row>
    <row r="47" spans="2:64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</row>
    <row r="48" spans="2:64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</row>
    <row r="49" spans="2:49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</row>
    <row r="50" spans="2:49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</row>
    <row r="51" spans="2:49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</row>
    <row r="52" spans="2:49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</row>
    <row r="53" spans="2:49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</row>
    <row r="54" spans="2:49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</row>
    <row r="55" spans="2:49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</row>
    <row r="56" spans="2:49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</row>
    <row r="57" spans="2:49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</row>
    <row r="58" spans="2:49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</row>
    <row r="59" spans="2:49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</row>
    <row r="60" spans="2:49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</row>
    <row r="61" spans="2:49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</row>
    <row r="62" spans="2:49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</row>
    <row r="63" spans="2:49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</row>
    <row r="64" spans="2:49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</row>
    <row r="65" spans="2:49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</row>
    <row r="66" spans="2:49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</row>
    <row r="67" spans="2:49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</row>
    <row r="68" spans="2:49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</row>
    <row r="69" spans="2:49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</row>
    <row r="70" spans="2:49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</row>
    <row r="71" spans="2:49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</row>
    <row r="72" spans="2:49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</row>
    <row r="73" spans="2:49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</row>
    <row r="74" spans="2:49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</row>
    <row r="75" spans="2:49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</row>
    <row r="76" spans="2:49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</row>
    <row r="77" spans="2:49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</row>
    <row r="78" spans="2:49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</row>
    <row r="79" spans="2:49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</row>
    <row r="80" spans="2:49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</row>
    <row r="81" spans="2:49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</row>
    <row r="82" spans="2:49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</row>
    <row r="83" spans="2:49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</row>
    <row r="84" spans="2:49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</row>
    <row r="85" spans="2:49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</row>
    <row r="86" spans="2:49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</row>
    <row r="87" spans="2:49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</row>
    <row r="88" spans="2:49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</row>
    <row r="89" spans="2:49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</row>
    <row r="90" spans="2:49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</row>
    <row r="91" spans="2:49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</row>
    <row r="92" spans="2:49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</row>
    <row r="93" spans="2:49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</row>
    <row r="94" spans="2:49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</row>
    <row r="95" spans="2:49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</row>
    <row r="96" spans="2:49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</row>
    <row r="97" spans="2:49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</row>
    <row r="98" spans="2:49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</row>
    <row r="99" spans="2:49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</row>
    <row r="100" spans="2:49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</row>
    <row r="101" spans="2:49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</row>
    <row r="102" spans="2:49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</row>
    <row r="103" spans="2:49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</row>
    <row r="104" spans="2:49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</row>
    <row r="105" spans="2:49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</row>
    <row r="106" spans="2:49"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</row>
  </sheetData>
  <sheetProtection sheet="1" objects="1" scenarios="1" selectLockedCells="1"/>
  <mergeCells count="26">
    <mergeCell ref="O29:O30"/>
    <mergeCell ref="M29:N29"/>
    <mergeCell ref="G31:H31"/>
    <mergeCell ref="I29:L30"/>
    <mergeCell ref="C31:E31"/>
    <mergeCell ref="C32:E32"/>
    <mergeCell ref="C33:E33"/>
    <mergeCell ref="C34:E34"/>
    <mergeCell ref="D7:H7"/>
    <mergeCell ref="G34:H34"/>
    <mergeCell ref="G29:H30"/>
    <mergeCell ref="G32:H32"/>
    <mergeCell ref="G33:H33"/>
    <mergeCell ref="B1:C1"/>
    <mergeCell ref="B12:G12"/>
    <mergeCell ref="I12:N12"/>
    <mergeCell ref="D13:E13"/>
    <mergeCell ref="F13:G13"/>
    <mergeCell ref="K13:L13"/>
    <mergeCell ref="C3:E3"/>
    <mergeCell ref="B13:C13"/>
    <mergeCell ref="M13:N13"/>
    <mergeCell ref="I13:J13"/>
    <mergeCell ref="D4:H4"/>
    <mergeCell ref="D5:H5"/>
    <mergeCell ref="D6:H6"/>
  </mergeCells>
  <phoneticPr fontId="0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theme="8" tint="0.59999389629810485"/>
  </sheetPr>
  <dimension ref="B1:M317"/>
  <sheetViews>
    <sheetView showGridLines="0" showRowColHeaders="0" zoomScale="94" zoomScaleNormal="94" zoomScalePageLayoutView="76" workbookViewId="0">
      <selection activeCell="B80" sqref="B80:J80"/>
    </sheetView>
  </sheetViews>
  <sheetFormatPr baseColWidth="10" defaultColWidth="10.85546875" defaultRowHeight="15"/>
  <cols>
    <col min="1" max="1" width="2.5703125" style="380" customWidth="1"/>
    <col min="2" max="2" width="137.140625" style="381" customWidth="1"/>
    <col min="3" max="3" width="10.85546875" style="380"/>
    <col min="4" max="4" width="7.140625" style="380" customWidth="1"/>
    <col min="5" max="12" width="10.85546875" style="380"/>
    <col min="13" max="13" width="13" style="380" customWidth="1"/>
    <col min="14" max="16384" width="10.85546875" style="380"/>
  </cols>
  <sheetData>
    <row r="1" spans="2:12" ht="61.5">
      <c r="B1" s="512" t="s">
        <v>76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</row>
    <row r="2" spans="2:12" s="383" customFormat="1" ht="45" customHeight="1"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</row>
    <row r="3" spans="2:12" s="383" customFormat="1" ht="21">
      <c r="B3" s="382"/>
      <c r="C3" s="384"/>
      <c r="D3" s="384"/>
      <c r="E3" s="384"/>
      <c r="F3" s="384"/>
      <c r="G3" s="384"/>
      <c r="H3" s="384"/>
      <c r="I3" s="384"/>
      <c r="J3" s="384"/>
      <c r="K3" s="384"/>
      <c r="L3" s="384"/>
    </row>
    <row r="4" spans="2:12" s="383" customFormat="1" ht="21">
      <c r="B4" s="382"/>
      <c r="C4" s="384"/>
      <c r="D4" s="384"/>
      <c r="E4" s="384"/>
      <c r="F4" s="384"/>
      <c r="G4" s="384"/>
      <c r="H4" s="384"/>
      <c r="I4" s="384"/>
      <c r="J4" s="384"/>
      <c r="K4" s="384"/>
      <c r="L4" s="384"/>
    </row>
    <row r="5" spans="2:12" s="385" customFormat="1" ht="21">
      <c r="C5" s="386"/>
      <c r="D5" s="386"/>
      <c r="E5" s="386"/>
      <c r="F5" s="386"/>
      <c r="G5" s="386"/>
      <c r="H5" s="386"/>
      <c r="I5" s="386"/>
      <c r="J5" s="386"/>
      <c r="K5" s="386"/>
      <c r="L5" s="386"/>
    </row>
    <row r="6" spans="2:12" s="385" customFormat="1" ht="21">
      <c r="C6" s="386"/>
      <c r="D6" s="386"/>
      <c r="E6" s="386"/>
      <c r="F6" s="386"/>
      <c r="G6" s="386"/>
      <c r="H6" s="386"/>
      <c r="I6" s="386"/>
      <c r="J6" s="386"/>
      <c r="K6" s="386"/>
      <c r="L6" s="386"/>
    </row>
    <row r="7" spans="2:12" s="385" customFormat="1" ht="21">
      <c r="C7" s="386"/>
      <c r="D7" s="386"/>
      <c r="E7" s="386"/>
      <c r="F7" s="386"/>
      <c r="G7" s="386"/>
      <c r="H7" s="386"/>
      <c r="I7" s="386"/>
      <c r="J7" s="386"/>
      <c r="K7" s="386"/>
      <c r="L7" s="386"/>
    </row>
    <row r="8" spans="2:12" s="385" customFormat="1" ht="21">
      <c r="C8" s="386"/>
      <c r="D8" s="386"/>
      <c r="E8" s="386"/>
      <c r="F8" s="386"/>
      <c r="G8" s="386"/>
      <c r="H8" s="386"/>
      <c r="I8" s="386"/>
      <c r="J8" s="386"/>
      <c r="K8" s="386"/>
      <c r="L8" s="386"/>
    </row>
    <row r="9" spans="2:12" s="383" customFormat="1" ht="21">
      <c r="B9" s="382"/>
      <c r="C9" s="387"/>
      <c r="D9" s="384"/>
      <c r="E9" s="384" t="s">
        <v>71</v>
      </c>
      <c r="F9" s="387"/>
      <c r="G9" s="387"/>
      <c r="H9" s="384"/>
      <c r="I9" s="384"/>
      <c r="J9" s="384"/>
      <c r="K9" s="384"/>
      <c r="L9" s="384"/>
    </row>
    <row r="10" spans="2:12" s="383" customFormat="1" ht="21">
      <c r="B10" s="382"/>
      <c r="C10" s="388"/>
      <c r="D10" s="384"/>
      <c r="E10" s="384"/>
      <c r="F10" s="387"/>
      <c r="G10" s="387"/>
      <c r="H10" s="384"/>
      <c r="I10" s="384"/>
      <c r="J10" s="384"/>
      <c r="K10" s="384"/>
      <c r="L10" s="384"/>
    </row>
    <row r="11" spans="2:12" s="383" customFormat="1" ht="21">
      <c r="B11" s="382"/>
      <c r="C11" s="387"/>
      <c r="D11" s="384"/>
      <c r="E11" s="384"/>
      <c r="F11" s="387"/>
      <c r="G11" s="387"/>
      <c r="H11" s="384"/>
      <c r="I11" s="384"/>
      <c r="J11" s="384"/>
      <c r="K11" s="384"/>
      <c r="L11" s="384"/>
    </row>
    <row r="12" spans="2:12" s="383" customFormat="1" ht="21">
      <c r="B12" s="382"/>
      <c r="C12" s="387"/>
      <c r="D12" s="384"/>
      <c r="E12" s="384" t="s">
        <v>131</v>
      </c>
      <c r="F12" s="387"/>
      <c r="G12" s="387"/>
      <c r="H12" s="384"/>
      <c r="I12" s="384"/>
      <c r="J12" s="384"/>
      <c r="K12" s="384"/>
      <c r="L12" s="384"/>
    </row>
    <row r="13" spans="2:12" s="383" customFormat="1" ht="21" customHeight="1">
      <c r="B13" s="382"/>
      <c r="C13" s="384"/>
      <c r="D13" s="384"/>
      <c r="F13" s="387"/>
      <c r="G13" s="387"/>
      <c r="H13" s="384"/>
      <c r="I13" s="384"/>
      <c r="J13" s="384"/>
      <c r="K13" s="384"/>
      <c r="L13" s="384"/>
    </row>
    <row r="14" spans="2:12" s="383" customFormat="1" ht="8.25" customHeight="1">
      <c r="B14" s="382"/>
      <c r="C14" s="384"/>
      <c r="D14" s="384"/>
      <c r="E14" s="384"/>
      <c r="F14" s="384"/>
      <c r="G14" s="384"/>
      <c r="H14" s="384"/>
      <c r="I14" s="384"/>
      <c r="J14" s="384"/>
      <c r="K14" s="384"/>
      <c r="L14" s="384"/>
    </row>
    <row r="15" spans="2:12" s="383" customFormat="1" ht="36.75" customHeight="1">
      <c r="B15" s="382"/>
      <c r="C15" s="384"/>
      <c r="D15" s="384"/>
      <c r="E15" s="384"/>
      <c r="F15" s="384"/>
      <c r="G15" s="384"/>
      <c r="H15" s="384"/>
      <c r="I15" s="384"/>
      <c r="J15" s="384"/>
      <c r="K15" s="384"/>
      <c r="L15" s="384"/>
    </row>
    <row r="16" spans="2:12" s="383" customFormat="1" ht="17.100000000000001" customHeight="1">
      <c r="B16" s="382"/>
      <c r="C16" s="384"/>
      <c r="D16" s="384"/>
      <c r="E16" s="384" t="s">
        <v>72</v>
      </c>
      <c r="F16" s="384"/>
      <c r="G16" s="384"/>
      <c r="H16" s="384"/>
      <c r="I16" s="384"/>
      <c r="J16" s="384"/>
      <c r="K16" s="384"/>
      <c r="L16" s="384"/>
    </row>
    <row r="17" spans="2:13" s="383" customFormat="1" ht="21">
      <c r="B17" s="382"/>
      <c r="C17" s="384"/>
      <c r="D17" s="384"/>
      <c r="F17" s="384"/>
      <c r="G17" s="384"/>
      <c r="H17" s="384"/>
      <c r="I17" s="384"/>
      <c r="J17" s="384"/>
      <c r="K17" s="384"/>
      <c r="L17" s="384"/>
    </row>
    <row r="18" spans="2:13" s="383" customFormat="1" ht="21">
      <c r="B18" s="382"/>
      <c r="C18" s="384"/>
      <c r="D18" s="384"/>
      <c r="E18" s="384"/>
      <c r="F18" s="384"/>
      <c r="G18" s="384"/>
      <c r="H18" s="384"/>
      <c r="I18" s="384"/>
      <c r="J18" s="384"/>
      <c r="K18" s="384"/>
      <c r="L18" s="384"/>
    </row>
    <row r="19" spans="2:13" s="383" customFormat="1" ht="21">
      <c r="B19" s="382"/>
      <c r="C19" s="384"/>
      <c r="D19" s="384"/>
      <c r="E19" s="384" t="s">
        <v>73</v>
      </c>
      <c r="F19" s="384"/>
      <c r="G19" s="384"/>
      <c r="H19" s="384"/>
      <c r="I19" s="384"/>
      <c r="J19" s="384"/>
      <c r="K19" s="384"/>
      <c r="L19" s="384"/>
    </row>
    <row r="20" spans="2:13" s="383" customFormat="1" ht="21">
      <c r="B20" s="382"/>
      <c r="C20" s="384"/>
      <c r="D20" s="384"/>
      <c r="E20" s="384" t="s">
        <v>74</v>
      </c>
      <c r="F20" s="384"/>
      <c r="G20" s="384"/>
      <c r="H20" s="384"/>
      <c r="I20" s="384"/>
      <c r="J20" s="384"/>
      <c r="K20" s="384"/>
      <c r="L20" s="384"/>
    </row>
    <row r="21" spans="2:13" s="383" customFormat="1" ht="9.75" customHeight="1">
      <c r="B21" s="382"/>
      <c r="C21" s="384"/>
      <c r="D21" s="384"/>
      <c r="E21" s="384"/>
      <c r="F21" s="384"/>
      <c r="G21" s="384"/>
      <c r="H21" s="384"/>
      <c r="I21" s="384"/>
      <c r="J21" s="384"/>
      <c r="K21" s="384"/>
      <c r="L21" s="384"/>
    </row>
    <row r="22" spans="2:13" s="383" customFormat="1" ht="21">
      <c r="B22" s="382"/>
      <c r="C22" s="384"/>
      <c r="D22" s="384"/>
      <c r="F22" s="384"/>
      <c r="G22" s="384"/>
      <c r="H22" s="384"/>
      <c r="I22" s="384"/>
      <c r="J22" s="384"/>
      <c r="K22" s="384"/>
      <c r="L22" s="384"/>
    </row>
    <row r="23" spans="2:13" s="383" customFormat="1" ht="21">
      <c r="B23" s="382"/>
    </row>
    <row r="24" spans="2:13" s="383" customFormat="1" ht="21">
      <c r="B24" s="382"/>
    </row>
    <row r="25" spans="2:13" s="383" customFormat="1" ht="21">
      <c r="B25" s="384" t="s">
        <v>75</v>
      </c>
    </row>
    <row r="26" spans="2:13" s="383" customFormat="1" ht="21.75" thickBot="1">
      <c r="B26" s="382"/>
    </row>
    <row r="27" spans="2:13" s="383" customFormat="1" ht="23.25">
      <c r="B27" s="477" t="s">
        <v>132</v>
      </c>
      <c r="C27" s="478"/>
      <c r="D27" s="478"/>
      <c r="E27" s="478"/>
      <c r="F27" s="478"/>
      <c r="G27" s="478"/>
      <c r="H27" s="472"/>
      <c r="I27" s="472"/>
      <c r="J27" s="472"/>
      <c r="K27" s="472"/>
      <c r="L27" s="472"/>
      <c r="M27" s="473"/>
    </row>
    <row r="28" spans="2:13" s="383" customFormat="1" ht="24" thickBot="1">
      <c r="B28" s="479" t="s">
        <v>133</v>
      </c>
      <c r="C28" s="480"/>
      <c r="D28" s="480"/>
      <c r="E28" s="480"/>
      <c r="F28" s="480"/>
      <c r="G28" s="480"/>
      <c r="H28" s="475"/>
      <c r="I28" s="475"/>
      <c r="J28" s="475"/>
      <c r="K28" s="475"/>
      <c r="L28" s="475"/>
      <c r="M28" s="476"/>
    </row>
    <row r="29" spans="2:13" s="383" customFormat="1" ht="21">
      <c r="B29" s="384"/>
    </row>
    <row r="30" spans="2:13" s="383" customFormat="1" ht="21">
      <c r="B30" s="384"/>
    </row>
    <row r="31" spans="2:13" s="383" customFormat="1" ht="23.25">
      <c r="B31" s="384"/>
      <c r="C31" s="389"/>
    </row>
    <row r="32" spans="2:13" s="383" customFormat="1" ht="23.25">
      <c r="B32" s="384"/>
      <c r="C32" s="389"/>
    </row>
    <row r="33" spans="2:12" s="383" customFormat="1" ht="21.75" thickBot="1">
      <c r="B33" s="384"/>
    </row>
    <row r="34" spans="2:12" s="383" customFormat="1" ht="23.25">
      <c r="B34" s="384"/>
      <c r="C34" s="471" t="s">
        <v>77</v>
      </c>
      <c r="D34" s="472"/>
      <c r="E34" s="472"/>
      <c r="F34" s="472"/>
      <c r="G34" s="472"/>
      <c r="H34" s="472"/>
      <c r="I34" s="472"/>
      <c r="J34" s="472"/>
      <c r="K34" s="472"/>
      <c r="L34" s="473"/>
    </row>
    <row r="35" spans="2:12" s="383" customFormat="1" ht="24" thickBot="1">
      <c r="B35" s="384"/>
      <c r="C35" s="474" t="s">
        <v>78</v>
      </c>
      <c r="D35" s="475"/>
      <c r="E35" s="475"/>
      <c r="F35" s="475"/>
      <c r="G35" s="475"/>
      <c r="H35" s="475"/>
      <c r="I35" s="475"/>
      <c r="J35" s="475"/>
      <c r="K35" s="475"/>
      <c r="L35" s="476"/>
    </row>
    <row r="36" spans="2:12" s="383" customFormat="1" ht="23.25">
      <c r="B36" s="384"/>
      <c r="C36" s="389"/>
    </row>
    <row r="37" spans="2:12" s="383" customFormat="1" ht="23.25">
      <c r="B37" s="384"/>
      <c r="C37" s="389"/>
    </row>
    <row r="38" spans="2:12" s="383" customFormat="1" ht="23.25">
      <c r="B38" s="384"/>
      <c r="C38" s="389"/>
    </row>
    <row r="39" spans="2:12" s="383" customFormat="1" ht="21">
      <c r="B39" s="384"/>
    </row>
    <row r="40" spans="2:12" s="383" customFormat="1" ht="21">
      <c r="B40" s="384" t="s">
        <v>79</v>
      </c>
    </row>
    <row r="41" spans="2:12" s="383" customFormat="1" ht="21">
      <c r="B41" s="384"/>
    </row>
    <row r="42" spans="2:12" s="383" customFormat="1" ht="21.75" thickBot="1">
      <c r="B42" s="384"/>
    </row>
    <row r="43" spans="2:12" s="389" customFormat="1" ht="24" thickBot="1">
      <c r="B43" s="481" t="s">
        <v>134</v>
      </c>
      <c r="C43" s="482"/>
      <c r="D43" s="482"/>
      <c r="E43" s="483"/>
    </row>
    <row r="44" spans="2:12" s="383" customFormat="1" ht="21">
      <c r="B44" s="382"/>
    </row>
    <row r="45" spans="2:12" s="383" customFormat="1" ht="21">
      <c r="B45" s="514" t="s">
        <v>80</v>
      </c>
      <c r="C45" s="514"/>
      <c r="D45" s="514"/>
    </row>
    <row r="46" spans="2:12" s="390" customFormat="1" ht="21">
      <c r="B46" s="514" t="s">
        <v>81</v>
      </c>
      <c r="C46" s="514"/>
    </row>
    <row r="47" spans="2:12" s="383" customFormat="1" ht="21">
      <c r="B47" s="382"/>
    </row>
    <row r="48" spans="2:12" s="383" customFormat="1" ht="21">
      <c r="B48" s="382"/>
    </row>
    <row r="49" spans="2:11" s="383" customFormat="1" ht="21">
      <c r="B49" s="382"/>
    </row>
    <row r="50" spans="2:11" s="383" customFormat="1" ht="21">
      <c r="B50" s="382"/>
    </row>
    <row r="51" spans="2:11" s="383" customFormat="1" ht="21">
      <c r="B51" s="382"/>
    </row>
    <row r="52" spans="2:11" s="383" customFormat="1" ht="21">
      <c r="B52" s="382"/>
    </row>
    <row r="53" spans="2:11" s="383" customFormat="1" ht="21">
      <c r="B53" s="382"/>
    </row>
    <row r="54" spans="2:11" s="383" customFormat="1" ht="20.100000000000001" customHeight="1">
      <c r="B54" s="382"/>
      <c r="E54" s="514" t="s">
        <v>82</v>
      </c>
      <c r="F54" s="514"/>
      <c r="G54" s="514"/>
      <c r="H54" s="514"/>
      <c r="I54" s="514"/>
      <c r="J54" s="514"/>
      <c r="K54" s="514"/>
    </row>
    <row r="55" spans="2:11" s="383" customFormat="1" ht="20.100000000000001" customHeight="1">
      <c r="B55" s="382"/>
      <c r="E55" s="511" t="s">
        <v>83</v>
      </c>
      <c r="F55" s="511"/>
      <c r="G55" s="511"/>
      <c r="H55" s="511"/>
      <c r="I55" s="511"/>
      <c r="J55" s="511"/>
      <c r="K55" s="511"/>
    </row>
    <row r="56" spans="2:11" s="383" customFormat="1" ht="21">
      <c r="B56" s="382"/>
      <c r="E56" s="390" t="s">
        <v>84</v>
      </c>
    </row>
    <row r="57" spans="2:11" s="383" customFormat="1" ht="21">
      <c r="B57" s="382"/>
    </row>
    <row r="58" spans="2:11" s="383" customFormat="1" ht="21">
      <c r="B58" s="382"/>
    </row>
    <row r="59" spans="2:11" s="383" customFormat="1" ht="21">
      <c r="B59" s="382"/>
      <c r="E59" s="390" t="s">
        <v>85</v>
      </c>
    </row>
    <row r="60" spans="2:11" s="383" customFormat="1" ht="21">
      <c r="B60" s="382"/>
      <c r="E60" s="390" t="s">
        <v>86</v>
      </c>
    </row>
    <row r="61" spans="2:11" s="383" customFormat="1" ht="21">
      <c r="B61" s="382"/>
    </row>
    <row r="62" spans="2:11" s="383" customFormat="1" ht="21">
      <c r="B62" s="382"/>
    </row>
    <row r="63" spans="2:11" s="383" customFormat="1" ht="21">
      <c r="B63" s="382"/>
    </row>
    <row r="64" spans="2:11" s="383" customFormat="1" ht="21">
      <c r="B64" s="382"/>
      <c r="E64" s="390" t="s">
        <v>87</v>
      </c>
    </row>
    <row r="65" spans="2:10" s="383" customFormat="1" ht="21">
      <c r="B65" s="382"/>
    </row>
    <row r="66" spans="2:10" s="383" customFormat="1" ht="21">
      <c r="B66" s="382"/>
    </row>
    <row r="67" spans="2:10" s="383" customFormat="1" ht="21">
      <c r="B67" s="382"/>
    </row>
    <row r="68" spans="2:10" s="383" customFormat="1" ht="21.75" thickBot="1">
      <c r="B68" s="382"/>
    </row>
    <row r="69" spans="2:10" s="391" customFormat="1" ht="23.25">
      <c r="B69" s="484" t="s">
        <v>135</v>
      </c>
    </row>
    <row r="70" spans="2:10" s="389" customFormat="1" ht="23.25">
      <c r="B70" s="485" t="s">
        <v>51</v>
      </c>
    </row>
    <row r="71" spans="2:10" s="389" customFormat="1" ht="23.25">
      <c r="B71" s="485" t="s">
        <v>52</v>
      </c>
    </row>
    <row r="72" spans="2:10" s="389" customFormat="1" ht="23.25">
      <c r="B72" s="485" t="s">
        <v>53</v>
      </c>
    </row>
    <row r="73" spans="2:10" s="389" customFormat="1" ht="23.25">
      <c r="B73" s="485" t="s">
        <v>54</v>
      </c>
    </row>
    <row r="74" spans="2:10" s="389" customFormat="1" ht="23.25">
      <c r="B74" s="485" t="s">
        <v>55</v>
      </c>
    </row>
    <row r="75" spans="2:10" s="389" customFormat="1" ht="23.25">
      <c r="B75" s="485" t="s">
        <v>56</v>
      </c>
    </row>
    <row r="76" spans="2:10" s="389" customFormat="1" ht="23.25">
      <c r="B76" s="485" t="s">
        <v>57</v>
      </c>
    </row>
    <row r="77" spans="2:10" s="389" customFormat="1" ht="23.25">
      <c r="B77" s="485" t="s">
        <v>58</v>
      </c>
    </row>
    <row r="78" spans="2:10" s="389" customFormat="1" ht="24" thickBot="1">
      <c r="B78" s="486" t="s">
        <v>88</v>
      </c>
    </row>
    <row r="79" spans="2:10" s="389" customFormat="1" ht="24" thickBot="1"/>
    <row r="80" spans="2:10" s="389" customFormat="1" ht="24" thickBot="1">
      <c r="B80" s="481" t="s">
        <v>136</v>
      </c>
      <c r="C80" s="482"/>
      <c r="D80" s="482"/>
      <c r="E80" s="482"/>
      <c r="F80" s="482"/>
      <c r="G80" s="482"/>
      <c r="H80" s="482"/>
      <c r="I80" s="482"/>
      <c r="J80" s="483"/>
    </row>
    <row r="81" spans="2:2" s="389" customFormat="1" ht="23.25"/>
    <row r="82" spans="2:2" s="389" customFormat="1" ht="23.25">
      <c r="B82" s="389" t="s">
        <v>49</v>
      </c>
    </row>
    <row r="83" spans="2:2" s="389" customFormat="1" ht="23.25">
      <c r="B83" s="389" t="s">
        <v>137</v>
      </c>
    </row>
    <row r="84" spans="2:2" s="389" customFormat="1" ht="107.1" customHeight="1">
      <c r="B84" s="392" t="s">
        <v>94</v>
      </c>
    </row>
    <row r="85" spans="2:2" s="389" customFormat="1" ht="23.25">
      <c r="B85" s="389" t="s">
        <v>138</v>
      </c>
    </row>
    <row r="86" spans="2:2" s="389" customFormat="1" ht="89.1" customHeight="1"/>
    <row r="87" spans="2:2" s="389" customFormat="1" ht="23.25">
      <c r="B87" s="389" t="s">
        <v>50</v>
      </c>
    </row>
    <row r="88" spans="2:2" s="389" customFormat="1" ht="23.25">
      <c r="B88" s="389" t="s">
        <v>139</v>
      </c>
    </row>
    <row r="89" spans="2:2" s="389" customFormat="1" ht="23.25">
      <c r="B89" s="389" t="s">
        <v>140</v>
      </c>
    </row>
    <row r="90" spans="2:2" s="389" customFormat="1" ht="23.25"/>
    <row r="91" spans="2:2" s="389" customFormat="1" ht="23.25"/>
    <row r="92" spans="2:2" s="389" customFormat="1" ht="23.25"/>
    <row r="93" spans="2:2" s="389" customFormat="1" ht="23.25"/>
    <row r="95" spans="2:2" s="389" customFormat="1" ht="23.25">
      <c r="B95" s="389" t="s">
        <v>141</v>
      </c>
    </row>
    <row r="96" spans="2:2" s="389" customFormat="1" ht="23.25">
      <c r="B96" s="389" t="s">
        <v>142</v>
      </c>
    </row>
    <row r="97" spans="2:2" s="389" customFormat="1" ht="23.25"/>
    <row r="98" spans="2:2" s="389" customFormat="1" ht="23.25"/>
    <row r="99" spans="2:2" s="389" customFormat="1" ht="23.25"/>
    <row r="100" spans="2:2" s="389" customFormat="1" ht="23.25"/>
    <row r="101" spans="2:2" s="389" customFormat="1" ht="23.25">
      <c r="B101" s="389" t="s">
        <v>89</v>
      </c>
    </row>
    <row r="102" spans="2:2" s="389" customFormat="1" ht="23.25">
      <c r="B102" s="389" t="s">
        <v>143</v>
      </c>
    </row>
    <row r="103" spans="2:2" s="389" customFormat="1" ht="23.25">
      <c r="B103" s="389" t="s">
        <v>90</v>
      </c>
    </row>
    <row r="104" spans="2:2" s="389" customFormat="1" ht="23.25"/>
    <row r="105" spans="2:2" s="389" customFormat="1" ht="23.25"/>
    <row r="106" spans="2:2" s="389" customFormat="1" ht="23.25"/>
    <row r="107" spans="2:2" s="389" customFormat="1" ht="23.25"/>
    <row r="108" spans="2:2" s="389" customFormat="1" ht="23.25"/>
    <row r="109" spans="2:2" s="389" customFormat="1" ht="23.25">
      <c r="B109" s="389" t="s">
        <v>91</v>
      </c>
    </row>
    <row r="110" spans="2:2" s="389" customFormat="1" ht="23.25">
      <c r="B110" s="389" t="s">
        <v>144</v>
      </c>
    </row>
    <row r="111" spans="2:2" s="389" customFormat="1" ht="23.25"/>
    <row r="112" spans="2:2" s="389" customFormat="1" ht="23.25"/>
    <row r="113" s="389" customFormat="1" ht="23.25"/>
    <row r="114" s="389" customFormat="1" ht="23.25"/>
    <row r="115" s="389" customFormat="1" ht="23.25"/>
    <row r="116" s="389" customFormat="1" ht="23.25"/>
    <row r="117" s="389" customFormat="1" ht="23.25"/>
    <row r="118" s="389" customFormat="1" ht="23.25"/>
    <row r="119" s="389" customFormat="1" ht="23.25"/>
    <row r="120" s="389" customFormat="1" ht="23.25"/>
    <row r="121" s="389" customFormat="1" ht="23.25"/>
    <row r="122" s="389" customFormat="1" ht="23.25"/>
    <row r="123" s="389" customFormat="1" ht="23.25"/>
    <row r="124" s="389" customFormat="1" ht="23.25"/>
    <row r="125" s="389" customFormat="1" ht="23.25"/>
    <row r="126" s="389" customFormat="1" ht="23.25"/>
    <row r="127" s="389" customFormat="1" ht="23.25"/>
    <row r="128" s="389" customFormat="1" ht="23.25"/>
    <row r="129" spans="2:2" s="389" customFormat="1" ht="23.25"/>
    <row r="130" spans="2:2" s="389" customFormat="1" ht="23.25"/>
    <row r="131" spans="2:2" s="389" customFormat="1" ht="23.25"/>
    <row r="132" spans="2:2" s="389" customFormat="1" ht="23.25"/>
    <row r="133" spans="2:2" s="389" customFormat="1" ht="23.25"/>
    <row r="134" spans="2:2" s="389" customFormat="1" ht="23.25"/>
    <row r="135" spans="2:2" s="389" customFormat="1" ht="23.25"/>
    <row r="136" spans="2:2" s="389" customFormat="1" ht="23.25"/>
    <row r="137" spans="2:2" s="389" customFormat="1" ht="23.25"/>
    <row r="138" spans="2:2" s="389" customFormat="1" ht="23.25"/>
    <row r="139" spans="2:2" s="389" customFormat="1" ht="23.25"/>
    <row r="140" spans="2:2" s="389" customFormat="1" ht="23.25"/>
    <row r="141" spans="2:2" s="389" customFormat="1" ht="23.25"/>
    <row r="142" spans="2:2" s="389" customFormat="1" ht="23.25">
      <c r="B142" s="389" t="s">
        <v>145</v>
      </c>
    </row>
    <row r="143" spans="2:2" s="389" customFormat="1" ht="23.25">
      <c r="B143" s="389" t="s">
        <v>146</v>
      </c>
    </row>
    <row r="144" spans="2:2" s="389" customFormat="1" ht="23.25"/>
    <row r="145" spans="2:2" s="389" customFormat="1" ht="23.25"/>
    <row r="146" spans="2:2" s="389" customFormat="1" ht="23.25">
      <c r="B146" s="389" t="s">
        <v>92</v>
      </c>
    </row>
    <row r="147" spans="2:2" s="389" customFormat="1" ht="23.25"/>
    <row r="148" spans="2:2" s="389" customFormat="1" ht="23.25"/>
    <row r="149" spans="2:2" s="389" customFormat="1" ht="23.25"/>
    <row r="150" spans="2:2" s="389" customFormat="1" ht="23.25"/>
    <row r="151" spans="2:2" s="389" customFormat="1" ht="23.25"/>
    <row r="152" spans="2:2" s="389" customFormat="1" ht="23.25">
      <c r="B152" s="389" t="s">
        <v>147</v>
      </c>
    </row>
    <row r="153" spans="2:2" s="389" customFormat="1" ht="23.25"/>
    <row r="154" spans="2:2" s="389" customFormat="1" ht="23.25"/>
    <row r="155" spans="2:2" s="389" customFormat="1" ht="23.25"/>
    <row r="156" spans="2:2" s="389" customFormat="1" ht="23.25"/>
    <row r="157" spans="2:2" s="389" customFormat="1" ht="23.25"/>
    <row r="158" spans="2:2" s="389" customFormat="1" ht="23.25"/>
    <row r="159" spans="2:2" s="389" customFormat="1" ht="23.25"/>
    <row r="160" spans="2:2" s="389" customFormat="1" ht="23.25"/>
    <row r="161" s="389" customFormat="1" ht="23.25"/>
    <row r="162" s="389" customFormat="1" ht="23.25"/>
    <row r="163" s="389" customFormat="1" ht="23.25"/>
    <row r="164" s="389" customFormat="1" ht="23.25"/>
    <row r="165" s="389" customFormat="1" ht="23.25"/>
    <row r="166" s="389" customFormat="1" ht="23.25"/>
    <row r="167" s="389" customFormat="1" ht="23.25"/>
    <row r="168" s="389" customFormat="1" ht="23.25"/>
    <row r="169" s="389" customFormat="1" ht="23.25"/>
    <row r="170" s="389" customFormat="1" ht="23.25"/>
    <row r="171" s="389" customFormat="1" ht="23.25"/>
    <row r="172" s="389" customFormat="1" ht="23.25"/>
    <row r="173" s="389" customFormat="1" ht="23.25"/>
    <row r="174" s="389" customFormat="1" ht="23.25"/>
    <row r="175" s="389" customFormat="1" ht="23.25"/>
    <row r="176" s="389" customFormat="1" ht="23.25"/>
    <row r="177" spans="2:2" s="389" customFormat="1" ht="23.25"/>
    <row r="178" spans="2:2" s="389" customFormat="1" ht="23.25"/>
    <row r="179" spans="2:2" s="389" customFormat="1" ht="23.25"/>
    <row r="180" spans="2:2" s="389" customFormat="1" ht="23.25"/>
    <row r="181" spans="2:2" s="389" customFormat="1" ht="23.25"/>
    <row r="182" spans="2:2" s="389" customFormat="1" ht="23.25"/>
    <row r="183" spans="2:2" s="389" customFormat="1" ht="23.25">
      <c r="B183" s="389" t="s">
        <v>93</v>
      </c>
    </row>
    <row r="184" spans="2:2" s="389" customFormat="1" ht="23.25">
      <c r="B184" s="389" t="s">
        <v>148</v>
      </c>
    </row>
    <row r="185" spans="2:2" s="389" customFormat="1" ht="23.25"/>
    <row r="186" spans="2:2" s="389" customFormat="1" ht="23.25">
      <c r="B186" s="389" t="s">
        <v>149</v>
      </c>
    </row>
    <row r="187" spans="2:2" s="389" customFormat="1" ht="23.25">
      <c r="B187" s="389" t="s">
        <v>150</v>
      </c>
    </row>
    <row r="188" spans="2:2" s="389" customFormat="1" ht="23.25">
      <c r="B188" s="389" t="s">
        <v>151</v>
      </c>
    </row>
    <row r="189" spans="2:2" s="389" customFormat="1" ht="23.25"/>
    <row r="190" spans="2:2" s="389" customFormat="1" ht="23.25">
      <c r="B190" s="389" t="s">
        <v>152</v>
      </c>
    </row>
    <row r="191" spans="2:2" s="389" customFormat="1" ht="23.25">
      <c r="B191" s="389" t="s">
        <v>153</v>
      </c>
    </row>
    <row r="192" spans="2:2" s="389" customFormat="1" ht="23.25"/>
    <row r="193" s="389" customFormat="1" ht="23.25"/>
    <row r="194" s="389" customFormat="1" ht="23.25"/>
    <row r="195" s="389" customFormat="1" ht="23.25"/>
    <row r="196" s="389" customFormat="1" ht="23.25"/>
    <row r="197" s="389" customFormat="1" ht="23.25"/>
    <row r="198" s="389" customFormat="1" ht="23.25"/>
    <row r="199" s="389" customFormat="1" ht="23.25"/>
    <row r="200" s="389" customFormat="1" ht="23.25"/>
    <row r="201" s="389" customFormat="1" ht="23.25"/>
    <row r="202" s="389" customFormat="1" ht="23.25"/>
    <row r="203" s="389" customFormat="1" ht="23.25"/>
    <row r="204" s="389" customFormat="1" ht="23.25"/>
    <row r="205" s="389" customFormat="1" ht="23.25"/>
    <row r="206" s="389" customFormat="1" ht="23.25"/>
    <row r="207" s="389" customFormat="1" ht="23.25"/>
    <row r="208" s="389" customFormat="1" ht="23.25"/>
    <row r="209" s="389" customFormat="1" ht="23.25"/>
    <row r="210" s="389" customFormat="1" ht="23.25"/>
    <row r="211" s="389" customFormat="1" ht="23.25"/>
    <row r="212" s="389" customFormat="1" ht="23.25"/>
    <row r="213" s="389" customFormat="1" ht="23.25"/>
    <row r="214" s="389" customFormat="1" ht="23.25"/>
    <row r="215" s="389" customFormat="1" ht="23.25"/>
    <row r="216" s="389" customFormat="1" ht="23.25"/>
    <row r="217" s="389" customFormat="1" ht="23.25"/>
    <row r="218" s="389" customFormat="1" ht="23.25"/>
    <row r="219" s="389" customFormat="1" ht="23.25"/>
    <row r="220" s="389" customFormat="1" ht="23.25"/>
    <row r="221" s="389" customFormat="1" ht="23.25"/>
    <row r="222" s="389" customFormat="1" ht="23.25"/>
    <row r="223" s="389" customFormat="1" ht="23.25"/>
    <row r="224" s="389" customFormat="1" ht="23.25"/>
    <row r="225" s="389" customFormat="1" ht="23.25"/>
    <row r="226" s="389" customFormat="1" ht="23.25"/>
    <row r="227" s="389" customFormat="1" ht="23.25"/>
    <row r="228" s="389" customFormat="1" ht="23.25"/>
    <row r="229" s="389" customFormat="1" ht="23.25"/>
    <row r="230" s="389" customFormat="1" ht="23.25"/>
    <row r="231" s="389" customFormat="1" ht="23.25"/>
    <row r="232" s="389" customFormat="1" ht="23.25"/>
    <row r="233" s="389" customFormat="1" ht="23.25"/>
    <row r="234" s="389" customFormat="1" ht="23.25"/>
    <row r="235" s="389" customFormat="1" ht="23.25"/>
    <row r="236" s="389" customFormat="1" ht="23.25"/>
    <row r="237" s="389" customFormat="1" ht="23.25"/>
    <row r="238" s="389" customFormat="1" ht="23.25"/>
    <row r="239" s="389" customFormat="1" ht="23.25"/>
    <row r="240" s="389" customFormat="1" ht="23.25"/>
    <row r="241" s="389" customFormat="1" ht="23.25"/>
    <row r="242" s="389" customFormat="1" ht="23.25"/>
    <row r="243" s="389" customFormat="1" ht="23.25"/>
    <row r="244" s="389" customFormat="1" ht="23.25"/>
    <row r="245" s="389" customFormat="1" ht="23.25"/>
    <row r="246" s="389" customFormat="1" ht="23.25"/>
    <row r="247" s="389" customFormat="1" ht="23.25"/>
    <row r="248" s="389" customFormat="1" ht="23.25"/>
    <row r="249" s="389" customFormat="1" ht="23.25"/>
    <row r="250" s="389" customFormat="1" ht="23.25"/>
    <row r="251" s="389" customFormat="1" ht="23.25"/>
    <row r="252" s="389" customFormat="1" ht="23.25"/>
    <row r="253" s="389" customFormat="1" ht="23.25"/>
    <row r="254" s="389" customFormat="1" ht="23.25"/>
    <row r="255" s="389" customFormat="1" ht="23.25"/>
    <row r="256" s="389" customFormat="1" ht="23.25"/>
    <row r="257" s="389" customFormat="1" ht="23.25"/>
    <row r="258" s="389" customFormat="1" ht="23.25"/>
    <row r="259" s="389" customFormat="1" ht="23.25"/>
    <row r="260" s="389" customFormat="1" ht="23.25"/>
    <row r="261" s="389" customFormat="1" ht="23.25"/>
    <row r="262" s="389" customFormat="1" ht="23.25"/>
    <row r="263" s="389" customFormat="1" ht="23.25"/>
    <row r="264" s="389" customFormat="1" ht="23.25"/>
    <row r="265" s="389" customFormat="1" ht="23.25"/>
    <row r="266" s="389" customFormat="1" ht="23.25"/>
    <row r="267" s="389" customFormat="1" ht="23.25"/>
    <row r="268" s="389" customFormat="1" ht="23.25"/>
    <row r="269" s="389" customFormat="1" ht="23.25"/>
    <row r="270" s="389" customFormat="1" ht="23.25"/>
    <row r="271" s="389" customFormat="1" ht="23.25"/>
    <row r="272" s="389" customFormat="1" ht="23.25"/>
    <row r="273" s="389" customFormat="1" ht="23.25"/>
    <row r="274" s="389" customFormat="1" ht="23.25"/>
    <row r="275" s="389" customFormat="1" ht="23.25"/>
    <row r="276" s="389" customFormat="1" ht="23.25"/>
    <row r="277" s="389" customFormat="1" ht="23.25"/>
    <row r="278" s="389" customFormat="1" ht="23.25"/>
    <row r="279" s="389" customFormat="1" ht="23.25"/>
    <row r="280" s="389" customFormat="1" ht="23.25"/>
    <row r="281" s="389" customFormat="1" ht="23.25"/>
    <row r="282" s="389" customFormat="1" ht="23.25"/>
    <row r="283" s="389" customFormat="1" ht="23.25"/>
    <row r="284" s="389" customFormat="1" ht="23.25"/>
    <row r="285" s="389" customFormat="1" ht="23.25"/>
    <row r="286" s="389" customFormat="1" ht="23.25"/>
    <row r="287" s="389" customFormat="1" ht="23.25"/>
    <row r="288" s="389" customFormat="1" ht="23.25"/>
    <row r="289" s="389" customFormat="1" ht="23.25"/>
    <row r="290" s="389" customFormat="1" ht="23.25"/>
    <row r="291" s="389" customFormat="1" ht="23.25"/>
    <row r="292" s="389" customFormat="1" ht="23.25"/>
    <row r="293" s="389" customFormat="1" ht="23.25"/>
    <row r="294" s="389" customFormat="1" ht="23.25"/>
    <row r="295" s="389" customFormat="1" ht="23.25"/>
    <row r="296" s="389" customFormat="1" ht="23.25"/>
    <row r="297" s="389" customFormat="1" ht="23.25"/>
    <row r="298" s="389" customFormat="1" ht="23.25"/>
    <row r="299" s="389" customFormat="1" ht="23.25"/>
    <row r="300" s="389" customFormat="1" ht="23.25"/>
    <row r="301" s="389" customFormat="1" ht="23.25"/>
    <row r="302" s="389" customFormat="1" ht="23.25"/>
    <row r="303" s="389" customFormat="1" ht="23.25"/>
    <row r="304" s="389" customFormat="1" ht="23.25"/>
    <row r="305" s="389" customFormat="1" ht="23.25"/>
    <row r="306" s="389" customFormat="1" ht="23.25"/>
    <row r="307" s="389" customFormat="1" ht="23.25"/>
    <row r="308" s="389" customFormat="1" ht="23.25"/>
    <row r="309" s="389" customFormat="1" ht="23.25"/>
    <row r="310" s="389" customFormat="1" ht="23.25"/>
    <row r="311" s="389" customFormat="1" ht="23.25"/>
    <row r="312" s="389" customFormat="1" ht="23.25"/>
    <row r="313" s="389" customFormat="1" ht="23.25"/>
    <row r="314" s="389" customFormat="1" ht="23.25"/>
    <row r="315" s="389" customFormat="1" ht="23.25"/>
    <row r="316" s="389" customFormat="1" ht="23.25"/>
    <row r="317" s="389" customFormat="1" ht="23.25"/>
  </sheetData>
  <sheetProtection sheet="1" objects="1" scenarios="1" formatCells="0" sort="0" autoFilter="0"/>
  <mergeCells count="6">
    <mergeCell ref="E55:K55"/>
    <mergeCell ref="B1:L1"/>
    <mergeCell ref="B2:L2"/>
    <mergeCell ref="B45:D45"/>
    <mergeCell ref="B46:C46"/>
    <mergeCell ref="E54:K54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tabColor rgb="FFFFC000"/>
  </sheetPr>
  <dimension ref="A1:I43"/>
  <sheetViews>
    <sheetView showGridLines="0" showRowColHeaders="0" zoomScale="127" zoomScaleNormal="127" zoomScalePageLayoutView="126" workbookViewId="0">
      <selection activeCell="I1" sqref="I1"/>
    </sheetView>
  </sheetViews>
  <sheetFormatPr baseColWidth="10" defaultColWidth="11.42578125" defaultRowHeight="15"/>
  <cols>
    <col min="1" max="1" width="5.42578125" style="154" customWidth="1"/>
    <col min="2" max="3" width="34" style="154" customWidth="1"/>
    <col min="4" max="4" width="5.42578125" style="154" customWidth="1"/>
    <col min="5" max="5" width="50.7109375" style="154" customWidth="1"/>
    <col min="6" max="6" width="10.140625" style="154" customWidth="1"/>
    <col min="7" max="7" width="40.42578125" style="155" hidden="1" customWidth="1"/>
    <col min="8" max="8" width="11.42578125" style="154" customWidth="1"/>
    <col min="9" max="16384" width="11.42578125" style="154"/>
  </cols>
  <sheetData>
    <row r="1" spans="1:9" ht="50.1" customHeight="1">
      <c r="B1" s="515" t="s">
        <v>65</v>
      </c>
      <c r="C1" s="515"/>
      <c r="D1" s="515"/>
      <c r="E1" s="439"/>
      <c r="H1" s="178" t="s">
        <v>66</v>
      </c>
      <c r="I1" s="440"/>
    </row>
    <row r="2" spans="1:9" ht="67.5" customHeight="1" thickBot="1"/>
    <row r="3" spans="1:9" ht="15.75" thickBot="1">
      <c r="B3" s="156" t="s">
        <v>48</v>
      </c>
      <c r="C3" s="157" t="s">
        <v>6</v>
      </c>
      <c r="E3" s="157" t="s">
        <v>126</v>
      </c>
      <c r="G3" s="158" t="s">
        <v>59</v>
      </c>
    </row>
    <row r="4" spans="1:9">
      <c r="A4" s="155">
        <v>1</v>
      </c>
      <c r="B4" s="419"/>
      <c r="C4" s="420"/>
      <c r="D4" s="441">
        <v>1</v>
      </c>
      <c r="E4" s="419"/>
      <c r="F4" s="438">
        <v>1</v>
      </c>
      <c r="G4" s="422" t="str">
        <f t="shared" ref="G4" si="0">IF(E4&lt;&gt;"",E4,IF(OR(B4&lt;&gt;"",C4&lt;&gt;""),CONCATENATE(B4," ",C4),"zzz"))</f>
        <v>zzz</v>
      </c>
    </row>
    <row r="5" spans="1:9">
      <c r="A5" s="155">
        <v>2</v>
      </c>
      <c r="B5" s="419"/>
      <c r="C5" s="420"/>
      <c r="D5" s="441">
        <v>2</v>
      </c>
      <c r="E5" s="419"/>
      <c r="F5" s="438">
        <v>2</v>
      </c>
      <c r="G5" s="422" t="str">
        <f>IF(E5&lt;&gt;"",E5,IF(OR(B5&lt;&gt;"",C5&lt;&gt;""),CONCATENATE(B5," ",C5),"zzz"))</f>
        <v>zzz</v>
      </c>
    </row>
    <row r="6" spans="1:9">
      <c r="A6" s="155">
        <v>3</v>
      </c>
      <c r="B6" s="419"/>
      <c r="C6" s="420"/>
      <c r="D6" s="441">
        <v>3</v>
      </c>
      <c r="E6" s="419"/>
      <c r="F6" s="438">
        <v>3</v>
      </c>
      <c r="G6" s="422" t="str">
        <f t="shared" ref="G6:G43" si="1">IF(E6&lt;&gt;"",E6,IF(OR(B6&lt;&gt;"",C6&lt;&gt;""),CONCATENATE(B6," ",C6),"zzz"))</f>
        <v>zzz</v>
      </c>
    </row>
    <row r="7" spans="1:9">
      <c r="A7" s="155">
        <v>4</v>
      </c>
      <c r="B7" s="419"/>
      <c r="C7" s="420"/>
      <c r="D7" s="441">
        <v>4</v>
      </c>
      <c r="E7" s="419"/>
      <c r="F7" s="438">
        <v>4</v>
      </c>
      <c r="G7" s="422" t="str">
        <f t="shared" si="1"/>
        <v>zzz</v>
      </c>
    </row>
    <row r="8" spans="1:9">
      <c r="A8" s="155">
        <v>5</v>
      </c>
      <c r="B8" s="419"/>
      <c r="C8" s="420"/>
      <c r="D8" s="441">
        <v>5</v>
      </c>
      <c r="E8" s="419"/>
      <c r="F8" s="438">
        <v>5</v>
      </c>
      <c r="G8" s="422" t="str">
        <f t="shared" si="1"/>
        <v>zzz</v>
      </c>
    </row>
    <row r="9" spans="1:9">
      <c r="A9" s="155">
        <v>6</v>
      </c>
      <c r="B9" s="419"/>
      <c r="C9" s="420"/>
      <c r="D9" s="441">
        <v>6</v>
      </c>
      <c r="E9" s="419"/>
      <c r="F9" s="438">
        <v>6</v>
      </c>
      <c r="G9" s="422" t="str">
        <f t="shared" si="1"/>
        <v>zzz</v>
      </c>
    </row>
    <row r="10" spans="1:9">
      <c r="A10" s="155">
        <v>7</v>
      </c>
      <c r="B10" s="421"/>
      <c r="C10" s="420"/>
      <c r="D10" s="441">
        <v>7</v>
      </c>
      <c r="E10" s="421"/>
      <c r="F10" s="438">
        <v>7</v>
      </c>
      <c r="G10" s="422" t="str">
        <f t="shared" si="1"/>
        <v>zzz</v>
      </c>
    </row>
    <row r="11" spans="1:9">
      <c r="A11" s="155">
        <v>8</v>
      </c>
      <c r="B11" s="421"/>
      <c r="C11" s="420"/>
      <c r="D11" s="441">
        <v>8</v>
      </c>
      <c r="E11" s="421"/>
      <c r="F11" s="438">
        <v>8</v>
      </c>
      <c r="G11" s="422" t="str">
        <f t="shared" si="1"/>
        <v>zzz</v>
      </c>
    </row>
    <row r="12" spans="1:9">
      <c r="A12" s="155">
        <v>9</v>
      </c>
      <c r="B12" s="421"/>
      <c r="C12" s="420"/>
      <c r="D12" s="441">
        <v>9</v>
      </c>
      <c r="E12" s="421"/>
      <c r="F12" s="438">
        <v>9</v>
      </c>
      <c r="G12" s="422" t="str">
        <f t="shared" si="1"/>
        <v>zzz</v>
      </c>
    </row>
    <row r="13" spans="1:9">
      <c r="A13" s="155">
        <v>10</v>
      </c>
      <c r="B13" s="421"/>
      <c r="C13" s="420"/>
      <c r="D13" s="441">
        <v>10</v>
      </c>
      <c r="E13" s="421"/>
      <c r="F13" s="438">
        <v>10</v>
      </c>
      <c r="G13" s="422" t="str">
        <f t="shared" si="1"/>
        <v>zzz</v>
      </c>
    </row>
    <row r="14" spans="1:9">
      <c r="A14" s="155">
        <v>11</v>
      </c>
      <c r="B14" s="421"/>
      <c r="C14" s="420"/>
      <c r="D14" s="441">
        <v>11</v>
      </c>
      <c r="E14" s="421"/>
      <c r="F14" s="438">
        <v>11</v>
      </c>
      <c r="G14" s="422" t="str">
        <f t="shared" si="1"/>
        <v>zzz</v>
      </c>
    </row>
    <row r="15" spans="1:9">
      <c r="A15" s="155">
        <v>12</v>
      </c>
      <c r="B15" s="421"/>
      <c r="C15" s="420"/>
      <c r="D15" s="441">
        <v>12</v>
      </c>
      <c r="E15" s="421"/>
      <c r="F15" s="438">
        <v>12</v>
      </c>
      <c r="G15" s="422" t="str">
        <f t="shared" si="1"/>
        <v>zzz</v>
      </c>
    </row>
    <row r="16" spans="1:9">
      <c r="A16" s="155">
        <v>13</v>
      </c>
      <c r="B16" s="421"/>
      <c r="C16" s="420"/>
      <c r="D16" s="441">
        <v>13</v>
      </c>
      <c r="E16" s="421"/>
      <c r="F16" s="438">
        <v>13</v>
      </c>
      <c r="G16" s="422" t="str">
        <f t="shared" si="1"/>
        <v>zzz</v>
      </c>
    </row>
    <row r="17" spans="1:7">
      <c r="A17" s="155">
        <v>14</v>
      </c>
      <c r="B17" s="421"/>
      <c r="C17" s="420"/>
      <c r="D17" s="441">
        <v>14</v>
      </c>
      <c r="E17" s="421"/>
      <c r="F17" s="438">
        <v>14</v>
      </c>
      <c r="G17" s="422" t="str">
        <f t="shared" si="1"/>
        <v>zzz</v>
      </c>
    </row>
    <row r="18" spans="1:7">
      <c r="A18" s="155">
        <v>15</v>
      </c>
      <c r="B18" s="421"/>
      <c r="C18" s="420"/>
      <c r="D18" s="441">
        <v>15</v>
      </c>
      <c r="E18" s="421"/>
      <c r="F18" s="438">
        <v>15</v>
      </c>
      <c r="G18" s="422" t="str">
        <f t="shared" si="1"/>
        <v>zzz</v>
      </c>
    </row>
    <row r="19" spans="1:7">
      <c r="A19" s="155">
        <v>16</v>
      </c>
      <c r="B19" s="421"/>
      <c r="C19" s="420"/>
      <c r="D19" s="441">
        <v>16</v>
      </c>
      <c r="E19" s="421"/>
      <c r="F19" s="438">
        <v>16</v>
      </c>
      <c r="G19" s="422" t="str">
        <f t="shared" si="1"/>
        <v>zzz</v>
      </c>
    </row>
    <row r="20" spans="1:7">
      <c r="A20" s="155">
        <v>17</v>
      </c>
      <c r="B20" s="421"/>
      <c r="C20" s="420"/>
      <c r="D20" s="441">
        <v>17</v>
      </c>
      <c r="E20" s="421"/>
      <c r="F20" s="438">
        <v>17</v>
      </c>
      <c r="G20" s="422" t="str">
        <f t="shared" si="1"/>
        <v>zzz</v>
      </c>
    </row>
    <row r="21" spans="1:7">
      <c r="A21" s="155">
        <v>18</v>
      </c>
      <c r="B21" s="421"/>
      <c r="C21" s="420"/>
      <c r="D21" s="441">
        <v>18</v>
      </c>
      <c r="E21" s="421"/>
      <c r="F21" s="438">
        <v>18</v>
      </c>
      <c r="G21" s="422" t="str">
        <f t="shared" si="1"/>
        <v>zzz</v>
      </c>
    </row>
    <row r="22" spans="1:7">
      <c r="A22" s="155">
        <v>19</v>
      </c>
      <c r="B22" s="421"/>
      <c r="C22" s="420"/>
      <c r="D22" s="441">
        <v>19</v>
      </c>
      <c r="E22" s="421"/>
      <c r="F22" s="438">
        <v>19</v>
      </c>
      <c r="G22" s="422" t="str">
        <f t="shared" si="1"/>
        <v>zzz</v>
      </c>
    </row>
    <row r="23" spans="1:7">
      <c r="A23" s="155">
        <v>20</v>
      </c>
      <c r="B23" s="421"/>
      <c r="C23" s="420"/>
      <c r="D23" s="441">
        <v>20</v>
      </c>
      <c r="E23" s="421"/>
      <c r="F23" s="438">
        <v>20</v>
      </c>
      <c r="G23" s="422" t="str">
        <f t="shared" si="1"/>
        <v>zzz</v>
      </c>
    </row>
    <row r="24" spans="1:7">
      <c r="A24" s="155">
        <v>21</v>
      </c>
      <c r="B24" s="421"/>
      <c r="C24" s="420"/>
      <c r="D24" s="441">
        <v>21</v>
      </c>
      <c r="E24" s="421"/>
      <c r="F24" s="438">
        <v>21</v>
      </c>
      <c r="G24" s="422" t="str">
        <f t="shared" si="1"/>
        <v>zzz</v>
      </c>
    </row>
    <row r="25" spans="1:7">
      <c r="A25" s="155">
        <v>22</v>
      </c>
      <c r="B25" s="421"/>
      <c r="C25" s="421"/>
      <c r="D25" s="441">
        <v>22</v>
      </c>
      <c r="E25" s="421"/>
      <c r="F25" s="438">
        <v>22</v>
      </c>
      <c r="G25" s="422" t="str">
        <f t="shared" si="1"/>
        <v>zzz</v>
      </c>
    </row>
    <row r="26" spans="1:7">
      <c r="A26" s="155">
        <v>23</v>
      </c>
      <c r="B26" s="421"/>
      <c r="C26" s="421"/>
      <c r="D26" s="441">
        <v>23</v>
      </c>
      <c r="E26" s="421"/>
      <c r="F26" s="438">
        <v>23</v>
      </c>
      <c r="G26" s="422" t="str">
        <f t="shared" si="1"/>
        <v>zzz</v>
      </c>
    </row>
    <row r="27" spans="1:7">
      <c r="A27" s="155">
        <v>24</v>
      </c>
      <c r="B27" s="421"/>
      <c r="C27" s="421"/>
      <c r="D27" s="441">
        <v>24</v>
      </c>
      <c r="E27" s="421"/>
      <c r="F27" s="438">
        <v>24</v>
      </c>
      <c r="G27" s="422" t="str">
        <f t="shared" si="1"/>
        <v>zzz</v>
      </c>
    </row>
    <row r="28" spans="1:7">
      <c r="A28" s="155">
        <v>25</v>
      </c>
      <c r="B28" s="421"/>
      <c r="C28" s="421"/>
      <c r="D28" s="441">
        <v>25</v>
      </c>
      <c r="E28" s="421"/>
      <c r="F28" s="438">
        <v>25</v>
      </c>
      <c r="G28" s="422" t="str">
        <f t="shared" si="1"/>
        <v>zzz</v>
      </c>
    </row>
    <row r="29" spans="1:7">
      <c r="A29" s="155">
        <v>26</v>
      </c>
      <c r="B29" s="421"/>
      <c r="C29" s="421"/>
      <c r="D29" s="441">
        <v>26</v>
      </c>
      <c r="E29" s="421"/>
      <c r="F29" s="438">
        <v>26</v>
      </c>
      <c r="G29" s="422" t="str">
        <f t="shared" si="1"/>
        <v>zzz</v>
      </c>
    </row>
    <row r="30" spans="1:7">
      <c r="A30" s="155">
        <v>27</v>
      </c>
      <c r="B30" s="421"/>
      <c r="C30" s="421"/>
      <c r="D30" s="441">
        <v>27</v>
      </c>
      <c r="E30" s="421"/>
      <c r="F30" s="438">
        <v>27</v>
      </c>
      <c r="G30" s="422" t="str">
        <f t="shared" si="1"/>
        <v>zzz</v>
      </c>
    </row>
    <row r="31" spans="1:7">
      <c r="A31" s="155">
        <v>28</v>
      </c>
      <c r="B31" s="421"/>
      <c r="C31" s="421"/>
      <c r="D31" s="441">
        <v>28</v>
      </c>
      <c r="E31" s="421"/>
      <c r="F31" s="438">
        <v>28</v>
      </c>
      <c r="G31" s="422" t="str">
        <f t="shared" si="1"/>
        <v>zzz</v>
      </c>
    </row>
    <row r="32" spans="1:7">
      <c r="A32" s="155">
        <v>29</v>
      </c>
      <c r="B32" s="421"/>
      <c r="C32" s="421"/>
      <c r="D32" s="441">
        <v>29</v>
      </c>
      <c r="E32" s="421"/>
      <c r="F32" s="438">
        <v>29</v>
      </c>
      <c r="G32" s="422" t="str">
        <f t="shared" si="1"/>
        <v>zzz</v>
      </c>
    </row>
    <row r="33" spans="1:7">
      <c r="A33" s="155">
        <v>30</v>
      </c>
      <c r="B33" s="421"/>
      <c r="C33" s="421"/>
      <c r="D33" s="441">
        <v>30</v>
      </c>
      <c r="E33" s="421"/>
      <c r="F33" s="438">
        <v>30</v>
      </c>
      <c r="G33" s="422" t="str">
        <f t="shared" si="1"/>
        <v>zzz</v>
      </c>
    </row>
    <row r="34" spans="1:7">
      <c r="A34" s="155">
        <v>31</v>
      </c>
      <c r="B34" s="421"/>
      <c r="C34" s="421"/>
      <c r="D34" s="441">
        <v>31</v>
      </c>
      <c r="E34" s="421"/>
      <c r="F34" s="438">
        <v>31</v>
      </c>
      <c r="G34" s="422" t="str">
        <f t="shared" si="1"/>
        <v>zzz</v>
      </c>
    </row>
    <row r="35" spans="1:7">
      <c r="A35" s="155">
        <v>32</v>
      </c>
      <c r="B35" s="421"/>
      <c r="C35" s="421"/>
      <c r="D35" s="441">
        <v>32</v>
      </c>
      <c r="E35" s="421"/>
      <c r="F35" s="438">
        <v>32</v>
      </c>
      <c r="G35" s="422" t="str">
        <f t="shared" si="1"/>
        <v>zzz</v>
      </c>
    </row>
    <row r="36" spans="1:7">
      <c r="A36" s="155">
        <v>33</v>
      </c>
      <c r="B36" s="421"/>
      <c r="C36" s="421"/>
      <c r="D36" s="441">
        <v>33</v>
      </c>
      <c r="E36" s="421"/>
      <c r="F36" s="438">
        <v>33</v>
      </c>
      <c r="G36" s="422" t="str">
        <f t="shared" si="1"/>
        <v>zzz</v>
      </c>
    </row>
    <row r="37" spans="1:7">
      <c r="A37" s="155">
        <v>34</v>
      </c>
      <c r="B37" s="421"/>
      <c r="C37" s="421"/>
      <c r="D37" s="441">
        <v>34</v>
      </c>
      <c r="E37" s="421"/>
      <c r="F37" s="438">
        <v>34</v>
      </c>
      <c r="G37" s="422" t="str">
        <f t="shared" si="1"/>
        <v>zzz</v>
      </c>
    </row>
    <row r="38" spans="1:7">
      <c r="A38" s="155">
        <v>35</v>
      </c>
      <c r="B38" s="421"/>
      <c r="C38" s="421"/>
      <c r="D38" s="441">
        <v>35</v>
      </c>
      <c r="E38" s="421"/>
      <c r="F38" s="438">
        <v>35</v>
      </c>
      <c r="G38" s="422" t="str">
        <f t="shared" si="1"/>
        <v>zzz</v>
      </c>
    </row>
    <row r="39" spans="1:7">
      <c r="A39" s="155">
        <v>36</v>
      </c>
      <c r="B39" s="421"/>
      <c r="C39" s="421"/>
      <c r="D39" s="441">
        <v>36</v>
      </c>
      <c r="E39" s="421"/>
      <c r="F39" s="438">
        <v>36</v>
      </c>
      <c r="G39" s="422" t="str">
        <f t="shared" si="1"/>
        <v>zzz</v>
      </c>
    </row>
    <row r="40" spans="1:7">
      <c r="A40" s="155">
        <v>37</v>
      </c>
      <c r="B40" s="421"/>
      <c r="C40" s="421"/>
      <c r="D40" s="441">
        <v>37</v>
      </c>
      <c r="E40" s="421"/>
      <c r="F40" s="438">
        <v>37</v>
      </c>
      <c r="G40" s="422" t="str">
        <f t="shared" si="1"/>
        <v>zzz</v>
      </c>
    </row>
    <row r="41" spans="1:7">
      <c r="A41" s="155">
        <v>38</v>
      </c>
      <c r="B41" s="421"/>
      <c r="C41" s="421"/>
      <c r="D41" s="441">
        <v>38</v>
      </c>
      <c r="E41" s="421"/>
      <c r="F41" s="438">
        <v>38</v>
      </c>
      <c r="G41" s="422" t="str">
        <f t="shared" si="1"/>
        <v>zzz</v>
      </c>
    </row>
    <row r="42" spans="1:7">
      <c r="A42" s="155">
        <v>39</v>
      </c>
      <c r="B42" s="421"/>
      <c r="C42" s="421"/>
      <c r="D42" s="441">
        <v>39</v>
      </c>
      <c r="E42" s="421"/>
      <c r="F42" s="438">
        <v>39</v>
      </c>
      <c r="G42" s="422" t="str">
        <f t="shared" si="1"/>
        <v>zzz</v>
      </c>
    </row>
    <row r="43" spans="1:7">
      <c r="A43" s="155">
        <v>40</v>
      </c>
      <c r="B43" s="421"/>
      <c r="C43" s="421"/>
      <c r="D43" s="441">
        <v>40</v>
      </c>
      <c r="E43" s="421"/>
      <c r="F43" s="438">
        <v>40</v>
      </c>
      <c r="G43" s="422" t="str">
        <f t="shared" si="1"/>
        <v>zzz</v>
      </c>
    </row>
  </sheetData>
  <sheetProtection sheet="1" objects="1" scenarios="1" selectLockedCells="1"/>
  <mergeCells count="1">
    <mergeCell ref="B1:D1"/>
  </mergeCells>
  <conditionalFormatting sqref="G4:G43">
    <cfRule type="cellIs" dxfId="31" priority="8" operator="equal">
      <formula>"zzz"</formula>
    </cfRule>
  </conditionalFormatting>
  <conditionalFormatting sqref="E26:E43 E4:E23 B12:B21 B28 B24">
    <cfRule type="cellIs" dxfId="30" priority="7" stopIfTrue="1" operator="equal">
      <formula>"zzz"</formula>
    </cfRule>
  </conditionalFormatting>
  <conditionalFormatting sqref="E24">
    <cfRule type="cellIs" dxfId="29" priority="6" stopIfTrue="1" operator="equal">
      <formula>"zzz"</formula>
    </cfRule>
  </conditionalFormatting>
  <conditionalFormatting sqref="E25">
    <cfRule type="cellIs" dxfId="28" priority="5" stopIfTrue="1" operator="equal">
      <formula>"zzz"</formula>
    </cfRule>
  </conditionalFormatting>
  <conditionalFormatting sqref="B4:B11">
    <cfRule type="cellIs" dxfId="27" priority="4" stopIfTrue="1" operator="equal">
      <formula>"zzz"</formula>
    </cfRule>
  </conditionalFormatting>
  <conditionalFormatting sqref="B22">
    <cfRule type="cellIs" dxfId="26" priority="3" stopIfTrue="1" operator="equal">
      <formula>"zzz"</formula>
    </cfRule>
  </conditionalFormatting>
  <conditionalFormatting sqref="B23">
    <cfRule type="cellIs" dxfId="25" priority="2" stopIfTrue="1" operator="equal">
      <formula>"zzz"</formula>
    </cfRule>
  </conditionalFormatting>
  <conditionalFormatting sqref="B25">
    <cfRule type="cellIs" dxfId="24" priority="1" stopIfTrue="1" operator="equal">
      <formula>"zzz"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DU498"/>
  <sheetViews>
    <sheetView showGridLines="0" showRowColHeaders="0" zoomScale="88" zoomScaleNormal="88" zoomScalePageLayoutView="69" workbookViewId="0">
      <pane ySplit="4" topLeftCell="A5" activePane="bottomLeft" state="frozen"/>
      <selection pane="bottomLeft" activeCell="F9" sqref="F9"/>
    </sheetView>
  </sheetViews>
  <sheetFormatPr baseColWidth="10" defaultColWidth="10.85546875" defaultRowHeight="15"/>
  <cols>
    <col min="1" max="1" width="12.28515625" style="57" customWidth="1"/>
    <col min="2" max="2" width="8.28515625" style="57" hidden="1" customWidth="1"/>
    <col min="3" max="3" width="82.42578125" style="57" customWidth="1"/>
    <col min="4" max="4" width="13.7109375" style="57" customWidth="1"/>
    <col min="5" max="5" width="15.7109375" style="57" customWidth="1"/>
    <col min="6" max="6" width="13.7109375" style="57" customWidth="1"/>
    <col min="7" max="7" width="16.140625" style="57" customWidth="1"/>
    <col min="8" max="8" width="19.140625" style="57" customWidth="1"/>
    <col min="9" max="9" width="25.42578125" style="172" customWidth="1"/>
    <col min="10" max="10" width="50.7109375" style="172" customWidth="1"/>
    <col min="11" max="11" width="21.7109375" style="172" hidden="1" customWidth="1"/>
    <col min="12" max="12" width="23.28515625" style="172" hidden="1" customWidth="1"/>
    <col min="13" max="13" width="25.140625" style="172" hidden="1" customWidth="1"/>
    <col min="14" max="14" width="29.7109375" style="172" hidden="1" customWidth="1"/>
    <col min="15" max="15" width="28.140625" style="172" hidden="1" customWidth="1"/>
    <col min="16" max="16" width="26.42578125" style="172" hidden="1" customWidth="1"/>
    <col min="17" max="17" width="28.28515625" style="172" hidden="1" customWidth="1"/>
    <col min="18" max="18" width="25.85546875" style="172" hidden="1" customWidth="1"/>
    <col min="19" max="19" width="23.7109375" style="172" hidden="1" customWidth="1"/>
    <col min="20" max="21" width="22.85546875" style="172" hidden="1" customWidth="1"/>
    <col min="22" max="22" width="27.140625" style="172" hidden="1" customWidth="1"/>
    <col min="23" max="23" width="24.42578125" style="172" hidden="1" customWidth="1"/>
    <col min="24" max="24" width="15.85546875" style="172" hidden="1" customWidth="1"/>
    <col min="25" max="25" width="15.42578125" style="172" hidden="1" customWidth="1"/>
    <col min="26" max="26" width="14.28515625" style="172" hidden="1" customWidth="1"/>
    <col min="27" max="27" width="14.7109375" style="172" hidden="1" customWidth="1"/>
    <col min="28" max="28" width="20.7109375" style="172" customWidth="1"/>
    <col min="29" max="36" width="10.85546875" style="172"/>
    <col min="37" max="38" width="10.85546875" style="172" hidden="1" customWidth="1"/>
    <col min="39" max="41" width="10.85546875" style="159" hidden="1" customWidth="1"/>
    <col min="42" max="125" width="10.85546875" style="159"/>
    <col min="126" max="16384" width="10.85546875" style="57"/>
  </cols>
  <sheetData>
    <row r="1" spans="1:41" s="159" customFormat="1" ht="49.5" customHeight="1">
      <c r="C1" s="160"/>
      <c r="D1" s="160"/>
      <c r="E1" s="160"/>
      <c r="F1" s="160"/>
      <c r="G1" s="162"/>
      <c r="H1" s="16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s="159" customFormat="1" ht="49.5" customHeight="1">
      <c r="C2" s="160"/>
      <c r="D2" s="160"/>
      <c r="E2" s="160"/>
      <c r="F2" s="160"/>
      <c r="G2" s="162"/>
      <c r="H2" s="162"/>
      <c r="I2" s="172"/>
      <c r="J2" s="172"/>
      <c r="K2" s="517" t="s">
        <v>68</v>
      </c>
      <c r="L2" s="517"/>
      <c r="M2" s="517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 ht="49.5" customHeight="1">
      <c r="A3" s="159"/>
      <c r="B3" s="159"/>
      <c r="C3" s="160"/>
      <c r="D3" s="520"/>
      <c r="E3" s="520"/>
      <c r="F3" s="520"/>
      <c r="G3" s="520"/>
      <c r="H3" s="520"/>
      <c r="I3" s="521" t="s">
        <v>69</v>
      </c>
      <c r="J3" s="521"/>
      <c r="AB3" s="516"/>
      <c r="AC3" s="516"/>
      <c r="AD3" s="516"/>
      <c r="AE3" s="516"/>
    </row>
    <row r="4" spans="1:41" ht="105" customHeight="1">
      <c r="A4" s="161"/>
      <c r="B4" s="161"/>
      <c r="C4" s="444" t="s">
        <v>62</v>
      </c>
      <c r="D4" s="445" t="s">
        <v>113</v>
      </c>
      <c r="E4" s="446" t="s">
        <v>128</v>
      </c>
      <c r="F4" s="470" t="s">
        <v>127</v>
      </c>
      <c r="G4" s="447" t="s">
        <v>129</v>
      </c>
      <c r="H4" s="454" t="s">
        <v>112</v>
      </c>
      <c r="K4" s="173">
        <v>1</v>
      </c>
      <c r="L4" s="173">
        <v>2</v>
      </c>
      <c r="M4" s="173">
        <v>3</v>
      </c>
      <c r="N4" s="173">
        <v>4</v>
      </c>
      <c r="O4" s="173">
        <v>5</v>
      </c>
      <c r="P4" s="173">
        <v>6</v>
      </c>
    </row>
    <row r="5" spans="1:41" ht="28.5" customHeight="1">
      <c r="A5" s="171">
        <v>1</v>
      </c>
      <c r="B5" s="171"/>
      <c r="C5" s="487"/>
      <c r="D5" s="450" t="str">
        <f t="shared" ref="D5:D44" si="0">IF(F5="","",VLOOKUP(F5,Numerodetable,3))</f>
        <v/>
      </c>
      <c r="E5" s="450" t="str">
        <f t="shared" ref="E5:E44" si="1">IF(F5="","",VLOOKUP(F5,LETTRESJOUEURS,2))</f>
        <v/>
      </c>
      <c r="F5" s="448"/>
      <c r="G5" s="455" t="str">
        <f t="shared" ref="G5:G37" si="2">IF(D5="","",VLOOKUP(D5,NBJOUEURPARTABLE,2))</f>
        <v/>
      </c>
      <c r="H5" s="452" t="str">
        <f>IF(F5="","",VLOOKUP(F5,classement,3))</f>
        <v/>
      </c>
      <c r="I5" s="172" t="str">
        <f>IF(C5="","",C5)</f>
        <v/>
      </c>
      <c r="J5" s="174" t="s">
        <v>2</v>
      </c>
      <c r="K5" s="368" t="str">
        <f>IF(COUNTIF($F$5:$F$44,N20)=1,IF($K$20&gt;=3,VLOOKUP('T1'!A5,groupe1,4,0)),"")</f>
        <v/>
      </c>
      <c r="L5" s="368" t="str">
        <f>IF(COUNTIF($F$5:$F$44,N24)=1,IF($K$20&gt;=3,VLOOKUP('T2'!A4,groupe1,4,0)),"")</f>
        <v/>
      </c>
      <c r="M5" s="368" t="str">
        <f>IF(COUNTIF($F$5:$F$44,N28)=1,IF($K$20&gt;=3,VLOOKUP('T3'!A4,groupe1,4,0)),"")</f>
        <v/>
      </c>
      <c r="N5" s="368" t="str">
        <f>IF(COUNTIF($F$5:$F$44,N32)=1,IF($K$20&gt;=3,VLOOKUP('T4'!A4,groupe1,4,0)),"")</f>
        <v/>
      </c>
      <c r="O5" s="368" t="str">
        <f>IF(COUNTIF($F$5:$F$44,N36)=1,IF($K$20&gt;=3,VLOOKUP('T5'!A4,groupe1,4,0)),"")</f>
        <v/>
      </c>
      <c r="P5" s="368" t="str">
        <f>IF(COUNTIF($F$5:$F$44,N40)=1,IF($K$20&gt;=3,VLOOKUP('T6'!A4,groupe1,4,0)),"")</f>
        <v/>
      </c>
      <c r="Q5" s="368" t="str">
        <f>IF(COUNTIF($F$5:$F$44,N44)=1,IF($K$20&gt;=3,VLOOKUP('T7'!A4,groupe1,4,0)),"")</f>
        <v/>
      </c>
      <c r="R5" s="368" t="str">
        <f>IF(COUNTIF($F$5:$F$44,N48)=1,IF($K$20&gt;=3,VLOOKUP('T8'!A4,groupe1,4,0)),"")</f>
        <v/>
      </c>
      <c r="S5" s="368" t="str">
        <f>IF(COUNTIF($F$5:$F$44,N52)=1,IF($K$20&gt;=3,VLOOKUP('T9'!A4,groupe1,4,0)),"")</f>
        <v/>
      </c>
      <c r="T5" s="368" t="str">
        <f>IF(COUNTIF($F$5:$F$44,N56)=1,IF($K$20&gt;=3,VLOOKUP('T10'!A4,groupe1,4,0)),"")</f>
        <v/>
      </c>
      <c r="U5" s="368" t="str">
        <f>IF(COUNTIF($F$5:$F$44,N60)=1,IF($K$20&gt;=3,VLOOKUP('T11'!A4,groupe1,4,0)),"")</f>
        <v/>
      </c>
      <c r="V5" s="368" t="str">
        <f>IF(COUNTIF($F$5:$F$44,N64)=1,IF($K$20&gt;=3,VLOOKUP('T12'!A4,groupe1,4,0)),"")</f>
        <v/>
      </c>
      <c r="W5" s="368">
        <v>1</v>
      </c>
      <c r="X5" s="368"/>
      <c r="Y5" s="368"/>
      <c r="Z5" s="368"/>
      <c r="AA5" s="368"/>
      <c r="AK5" s="368" t="s">
        <v>95</v>
      </c>
      <c r="AL5" s="368"/>
      <c r="AM5" s="393"/>
      <c r="AN5" s="393"/>
      <c r="AO5" s="393"/>
    </row>
    <row r="6" spans="1:41" ht="28.5" customHeight="1">
      <c r="A6" s="171">
        <v>2</v>
      </c>
      <c r="B6" s="171"/>
      <c r="C6" s="487"/>
      <c r="D6" s="450" t="str">
        <f t="shared" si="0"/>
        <v/>
      </c>
      <c r="E6" s="450" t="str">
        <f t="shared" si="1"/>
        <v/>
      </c>
      <c r="F6" s="448"/>
      <c r="G6" s="455" t="str">
        <f t="shared" si="2"/>
        <v/>
      </c>
      <c r="H6" s="452" t="str">
        <f t="shared" ref="H6:H37" si="3">IF(F6="","",VLOOKUP(F6,classement,3))</f>
        <v/>
      </c>
      <c r="I6" s="172" t="str">
        <f t="shared" ref="I6:I44" si="4">IF(C6="","",C6)</f>
        <v/>
      </c>
      <c r="J6" s="174" t="s">
        <v>3</v>
      </c>
      <c r="K6" s="368" t="str">
        <f>IF(COUNTIF($F$5:$F$44,N21)=1,IF($K$20&gt;=3,VLOOKUP('T1'!A6,groupe1,4,0)),"")</f>
        <v/>
      </c>
      <c r="L6" s="368" t="str">
        <f>IF(COUNTIF($F$5:$F$44,N25)=1,IF($K$20&gt;=3,VLOOKUP('T2'!A5,groupe1,4,0)),"")</f>
        <v/>
      </c>
      <c r="M6" s="368" t="str">
        <f>IF(COUNTIF($F$5:$F$44,N29)=1,IF($K$20&gt;=3,VLOOKUP('T3'!A5,groupe1,4,0)),"")</f>
        <v/>
      </c>
      <c r="N6" s="368" t="str">
        <f>IF(COUNTIF($F$5:$F$44,N33)=1,IF($K$20&gt;=3,VLOOKUP('T4'!A5,groupe1,4,0)),"")</f>
        <v/>
      </c>
      <c r="O6" s="368" t="str">
        <f>IF(COUNTIF($F$5:$F$44,N37)=1,IF($K$20&gt;=3,VLOOKUP('T5'!A5,groupe1,4,0)),"")</f>
        <v/>
      </c>
      <c r="P6" s="368" t="str">
        <f>IF(COUNTIF($F$5:$F$44,N41)=1,IF($K$20&gt;=3,VLOOKUP('T6'!A5,groupe1,4,0)),"")</f>
        <v/>
      </c>
      <c r="Q6" s="368" t="str">
        <f>IF(COUNTIF($F$5:$F$44,N45)=1,IF($K$20&gt;=3,VLOOKUP('T7'!A5,groupe1,4,0)),"")</f>
        <v/>
      </c>
      <c r="R6" s="368" t="str">
        <f>IF(COUNTIF($F$5:$F$44,N49)=1,IF($K$20&gt;=3,VLOOKUP('T8'!A5,groupe1,4,0)),"")</f>
        <v/>
      </c>
      <c r="S6" s="368" t="str">
        <f>IF(COUNTIF($F$5:$F$44,N53)=1,IF($K$20&gt;=3,VLOOKUP('T9'!A5,groupe1,4,0)),"")</f>
        <v/>
      </c>
      <c r="T6" s="368" t="str">
        <f>IF(COUNTIF($F$5:$F$44,N57)=1,IF($K$20&gt;=3,VLOOKUP('T10'!A5,groupe1,4,0)),"")</f>
        <v/>
      </c>
      <c r="U6" s="368" t="str">
        <f>IF(COUNTIF($F$5:$F$44,N61)=1,IF($K$20&gt;=3,VLOOKUP('T11'!A5,groupe1,4,0)),"")</f>
        <v/>
      </c>
      <c r="V6" s="368" t="str">
        <f>IF(COUNTIF($F$5:$F$44,N65)=1,IF($K$20&gt;=3,VLOOKUP('T12'!A5,groupe1,4,0)),"")</f>
        <v/>
      </c>
      <c r="W6" s="368">
        <v>2</v>
      </c>
      <c r="X6" s="368"/>
      <c r="Y6" s="368"/>
      <c r="Z6" s="368"/>
      <c r="AA6" s="368"/>
      <c r="AK6" s="368">
        <v>1</v>
      </c>
      <c r="AL6" s="368">
        <f>IF('T1'!H11=0,0,IF('T1'!H11=4,COUNTA('T1'!D15:D20),COUNTA('T1'!K15:K20)))</f>
        <v>0</v>
      </c>
      <c r="AM6" s="393"/>
      <c r="AN6" s="393" t="e">
        <f>LARGE(D5:D44,1)</f>
        <v>#NUM!</v>
      </c>
      <c r="AO6" s="393">
        <f>SUM(AL6:AL17)/2</f>
        <v>0</v>
      </c>
    </row>
    <row r="7" spans="1:41" ht="28.5" customHeight="1">
      <c r="A7" s="171">
        <v>3</v>
      </c>
      <c r="B7" s="171"/>
      <c r="C7" s="487"/>
      <c r="D7" s="450" t="str">
        <f t="shared" si="0"/>
        <v/>
      </c>
      <c r="E7" s="450" t="str">
        <f t="shared" si="1"/>
        <v/>
      </c>
      <c r="F7" s="448"/>
      <c r="G7" s="455" t="str">
        <f t="shared" si="2"/>
        <v/>
      </c>
      <c r="H7" s="452" t="str">
        <f t="shared" si="3"/>
        <v/>
      </c>
      <c r="I7" s="172" t="str">
        <f t="shared" si="4"/>
        <v/>
      </c>
      <c r="J7" s="174" t="s">
        <v>4</v>
      </c>
      <c r="K7" s="368" t="str">
        <f>IF(COUNTIF($F$5:$F$44,N22)=1,IF($K$20&gt;=3,VLOOKUP('T1'!A7,groupe1,4,0)),"")</f>
        <v/>
      </c>
      <c r="L7" s="368" t="str">
        <f>IF(COUNTIF($F$5:$F$44,N26)=1,IF($K$20&gt;=3,VLOOKUP('T2'!A6,groupe1,4,0)),"")</f>
        <v/>
      </c>
      <c r="M7" s="368" t="str">
        <f>IF(COUNTIF($F$5:$F$44,N30)=1,IF($K$20&gt;=3,VLOOKUP('T3'!A6,groupe1,4,0)),"")</f>
        <v/>
      </c>
      <c r="N7" s="368" t="str">
        <f>IF(COUNTIF($F$5:$F$44,N34)=1,IF($K$20&gt;=3,VLOOKUP('T4'!A6,groupe1,4,0)),"")</f>
        <v/>
      </c>
      <c r="O7" s="368" t="str">
        <f>IF(COUNTIF($F$5:$F$44,N38)=1,IF($K$20&gt;=3,VLOOKUP('T5'!A6,groupe1,4,0)),"")</f>
        <v/>
      </c>
      <c r="P7" s="368" t="str">
        <f>IF(COUNTIF($F$5:$F$44,N42)=1,IF($K$20&gt;=3,VLOOKUP('T6'!A6,groupe1,4,0)),"")</f>
        <v/>
      </c>
      <c r="Q7" s="368" t="str">
        <f>IF(COUNTIF($F$5:$F$44,N46)=1,IF($K$20&gt;=3,VLOOKUP('T7'!A6,groupe1,4,0)),"")</f>
        <v/>
      </c>
      <c r="R7" s="368" t="str">
        <f>IF(COUNTIF($F$5:$F$44,N50)=1,IF($K$20&gt;=3,VLOOKUP('T8'!A6,groupe1,4,0)),"")</f>
        <v/>
      </c>
      <c r="S7" s="368" t="str">
        <f>IF(COUNTIF($F$5:$F$44,N54)=1,IF($K$20&gt;=3,VLOOKUP('T9'!A6,groupe1,4,0)),"")</f>
        <v/>
      </c>
      <c r="T7" s="368" t="str">
        <f>IF(COUNTIF($F$5:$F$44,N58)=1,IF($K$20&gt;=3,VLOOKUP('T10'!A6,groupe1,4,0)),"")</f>
        <v/>
      </c>
      <c r="U7" s="368" t="str">
        <f>IF(COUNTIF($F$5:$F$44,N62)=1,IF($K$20&gt;=3,VLOOKUP('T11'!A6,groupe1,4,0)),"")</f>
        <v/>
      </c>
      <c r="V7" s="368" t="str">
        <f>IF(COUNTIF($F$5:$F$44,N66)=1,IF($K$20&gt;=3,VLOOKUP('T12'!A6,groupe1,4,0)),"")</f>
        <v/>
      </c>
      <c r="W7" s="368">
        <v>3</v>
      </c>
      <c r="X7" s="368"/>
      <c r="Y7" s="368"/>
      <c r="Z7" s="368"/>
      <c r="AA7" s="368"/>
      <c r="AK7" s="368">
        <v>2</v>
      </c>
      <c r="AL7" s="368">
        <f>IF('T2'!H10=0,0,IF('T2'!H10=4,COUNTA('T2'!D14:D19),COUNTA('T2'!K14:K19)))</f>
        <v>0</v>
      </c>
      <c r="AM7" s="393"/>
      <c r="AN7" s="393"/>
      <c r="AO7" s="393"/>
    </row>
    <row r="8" spans="1:41" ht="28.5" customHeight="1">
      <c r="A8" s="171">
        <v>4</v>
      </c>
      <c r="B8" s="171"/>
      <c r="C8" s="487"/>
      <c r="D8" s="450" t="str">
        <f t="shared" si="0"/>
        <v/>
      </c>
      <c r="E8" s="450" t="str">
        <f t="shared" si="1"/>
        <v/>
      </c>
      <c r="F8" s="448"/>
      <c r="G8" s="455" t="str">
        <f t="shared" si="2"/>
        <v/>
      </c>
      <c r="H8" s="452" t="str">
        <f t="shared" si="3"/>
        <v/>
      </c>
      <c r="I8" s="172" t="str">
        <f t="shared" si="4"/>
        <v/>
      </c>
      <c r="J8" s="174" t="s">
        <v>5</v>
      </c>
      <c r="K8" s="368" t="str">
        <f>IF(COUNTIF($F$5:$F$44,N23)=1,IF($K$20&gt;=3,VLOOKUP('T1'!A8,groupe1,4,0)),"")</f>
        <v/>
      </c>
      <c r="L8" s="368" t="str">
        <f>IF(COUNTIF($F$5:$F$44,N27)=1,IF($K$20&gt;=3,VLOOKUP('T2'!A7,groupe1,4,0)),"")</f>
        <v/>
      </c>
      <c r="M8" s="368" t="str">
        <f>IF(COUNTIF($F$5:$F$44,N31)=1,IF($K$20&gt;=3,VLOOKUP('T3'!A7,groupe1,4,0)),"")</f>
        <v/>
      </c>
      <c r="N8" s="368" t="str">
        <f>IF(COUNTIF($F$5:$F$44,N35)=1,IF($K$20&gt;=3,VLOOKUP('T4'!A7,groupe1,4,0)),"")</f>
        <v/>
      </c>
      <c r="O8" s="368" t="str">
        <f>IF(COUNTIF($F$5:$F$44,N39)=1,IF($K$20&gt;=3,VLOOKUP('T5'!A7,groupe1,4,0)),"")</f>
        <v/>
      </c>
      <c r="P8" s="368" t="str">
        <f>IF(COUNTIF($F$5:$F$44,N43)=1,IF($K$20&gt;=3,VLOOKUP('T6'!A7,groupe1,4,0)),"")</f>
        <v/>
      </c>
      <c r="Q8" s="368" t="str">
        <f>IF(COUNTIF($F$5:$F$44,N47)=1,IF($K$20&gt;=3,VLOOKUP('T7'!A7,groupe1,4,0)),"")</f>
        <v/>
      </c>
      <c r="R8" s="368" t="str">
        <f>IF(COUNTIF($F$5:$F$44,N51)=1,IF($K$20&gt;=3,VLOOKUP('T8'!A7,groupe1,4,0)),"")</f>
        <v/>
      </c>
      <c r="S8" s="368" t="str">
        <f>IF(COUNTIF($F$5:$F$44,N55)=1,IF($K$20&gt;=3,VLOOKUP('T9'!A7,groupe1,4,0)),"")</f>
        <v/>
      </c>
      <c r="T8" s="368" t="str">
        <f>IF(COUNTIF($F$5:$F$44,N59)=1,IF($K$20&gt;=3,VLOOKUP('T10'!A7,groupe1,4,0)),"")</f>
        <v/>
      </c>
      <c r="U8" s="368" t="str">
        <f>IF(COUNTIF($F$5:$F$44,N63)=1,IF($K$20&gt;=3,VLOOKUP('T11'!A7,groupe1,4,0)),"")</f>
        <v/>
      </c>
      <c r="V8" s="368" t="str">
        <f>IF(COUNTIF($F$5:$F$44,N67)=1,IF($K$20&gt;=3,VLOOKUP('T12'!A7,groupe1,4,0)),"")</f>
        <v/>
      </c>
      <c r="W8" s="368">
        <v>4</v>
      </c>
      <c r="X8" s="368"/>
      <c r="Y8" s="368"/>
      <c r="Z8" s="368"/>
      <c r="AA8" s="368"/>
      <c r="AK8" s="368">
        <v>3</v>
      </c>
      <c r="AL8" s="368">
        <f>IF('T3'!H10=0,0,IF('T3'!H10=4,COUNTA('T3'!D14:D19),COUNTA('T3'!K14:K19)))</f>
        <v>0</v>
      </c>
      <c r="AM8" s="393"/>
      <c r="AN8" s="393"/>
      <c r="AO8" s="393"/>
    </row>
    <row r="9" spans="1:41" ht="28.5" customHeight="1">
      <c r="A9" s="171">
        <v>5</v>
      </c>
      <c r="B9" s="171"/>
      <c r="C9" s="487"/>
      <c r="D9" s="450" t="str">
        <f t="shared" si="0"/>
        <v/>
      </c>
      <c r="E9" s="450" t="str">
        <f t="shared" si="1"/>
        <v/>
      </c>
      <c r="F9" s="448"/>
      <c r="G9" s="455" t="str">
        <f t="shared" si="2"/>
        <v/>
      </c>
      <c r="H9" s="452" t="str">
        <f t="shared" si="3"/>
        <v/>
      </c>
      <c r="I9" s="172" t="str">
        <f t="shared" si="4"/>
        <v/>
      </c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>
        <v>5</v>
      </c>
      <c r="X9" s="368"/>
      <c r="Y9" s="368"/>
      <c r="Z9" s="368"/>
      <c r="AA9" s="368"/>
      <c r="AK9" s="368">
        <v>4</v>
      </c>
      <c r="AL9" s="368">
        <f>IF('T4'!H10=0,0,IF('T4'!H10=4,COUNTA('T4'!D14:D19),COUNTA('T4'!K14:K19)))</f>
        <v>0</v>
      </c>
      <c r="AM9" s="393"/>
      <c r="AN9" s="393"/>
      <c r="AO9" s="393"/>
    </row>
    <row r="10" spans="1:41" ht="28.5" customHeight="1">
      <c r="A10" s="171">
        <v>6</v>
      </c>
      <c r="B10" s="171"/>
      <c r="C10" s="487"/>
      <c r="D10" s="450" t="str">
        <f t="shared" si="0"/>
        <v/>
      </c>
      <c r="E10" s="450" t="str">
        <f t="shared" si="1"/>
        <v/>
      </c>
      <c r="F10" s="448"/>
      <c r="G10" s="455" t="str">
        <f t="shared" si="2"/>
        <v/>
      </c>
      <c r="H10" s="452" t="str">
        <f t="shared" si="3"/>
        <v/>
      </c>
      <c r="I10" s="172" t="str">
        <f t="shared" si="4"/>
        <v/>
      </c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>
        <v>6</v>
      </c>
      <c r="X10" s="368"/>
      <c r="Y10" s="368"/>
      <c r="Z10" s="368"/>
      <c r="AA10" s="368"/>
      <c r="AK10" s="368">
        <v>5</v>
      </c>
      <c r="AL10" s="368">
        <f>IF('T5'!H10=0,0,IF('T5'!H10=4,COUNTA('T5'!D14:D19),COUNTA('T5'!K14:K19)))</f>
        <v>0</v>
      </c>
      <c r="AM10" s="393"/>
      <c r="AN10" s="393"/>
      <c r="AO10" s="393"/>
    </row>
    <row r="11" spans="1:41" ht="28.5" customHeight="1">
      <c r="A11" s="171">
        <v>7</v>
      </c>
      <c r="B11" s="171"/>
      <c r="C11" s="487"/>
      <c r="D11" s="450" t="str">
        <f t="shared" si="0"/>
        <v/>
      </c>
      <c r="E11" s="450" t="str">
        <f t="shared" si="1"/>
        <v/>
      </c>
      <c r="F11" s="448"/>
      <c r="G11" s="455" t="str">
        <f t="shared" si="2"/>
        <v/>
      </c>
      <c r="H11" s="452" t="str">
        <f t="shared" si="3"/>
        <v/>
      </c>
      <c r="I11" s="172" t="str">
        <f t="shared" si="4"/>
        <v/>
      </c>
      <c r="K11" s="369"/>
      <c r="L11" s="369"/>
      <c r="M11" s="369"/>
      <c r="N11" s="369"/>
      <c r="O11" s="369"/>
      <c r="P11" s="369"/>
      <c r="Q11" s="368"/>
      <c r="R11" s="368"/>
      <c r="S11" s="368"/>
      <c r="T11" s="368"/>
      <c r="U11" s="368"/>
      <c r="V11" s="368"/>
      <c r="W11" s="368">
        <v>7</v>
      </c>
      <c r="X11" s="368"/>
      <c r="Y11" s="368"/>
      <c r="Z11" s="368"/>
      <c r="AA11" s="368"/>
      <c r="AK11" s="368">
        <v>6</v>
      </c>
      <c r="AL11" s="368">
        <f>IF('T6'!H10=0,0,IF('T6'!H10=4,COUNTA('T6'!D14:D19),COUNTA('T6'!K14:K19)))</f>
        <v>0</v>
      </c>
      <c r="AM11" s="393"/>
      <c r="AN11" s="393"/>
      <c r="AO11" s="393"/>
    </row>
    <row r="12" spans="1:41" ht="28.5" customHeight="1">
      <c r="A12" s="171">
        <v>8</v>
      </c>
      <c r="B12" s="171"/>
      <c r="C12" s="487"/>
      <c r="D12" s="450" t="str">
        <f t="shared" si="0"/>
        <v/>
      </c>
      <c r="E12" s="450" t="str">
        <f t="shared" si="1"/>
        <v/>
      </c>
      <c r="F12" s="448"/>
      <c r="G12" s="455" t="str">
        <f t="shared" si="2"/>
        <v/>
      </c>
      <c r="H12" s="452" t="str">
        <f t="shared" si="3"/>
        <v/>
      </c>
      <c r="I12" s="172" t="str">
        <f t="shared" si="4"/>
        <v/>
      </c>
      <c r="J12" s="174" t="s">
        <v>2</v>
      </c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>
        <v>8</v>
      </c>
      <c r="X12" s="368"/>
      <c r="Y12" s="368"/>
      <c r="Z12" s="368"/>
      <c r="AA12" s="368"/>
      <c r="AK12" s="368">
        <v>7</v>
      </c>
      <c r="AL12" s="368">
        <f>IF('T7'!H10=0,0,IF('T7'!H10=4,COUNTA('T7'!D14:D19),COUNTA('T7'!K14:K19)))</f>
        <v>0</v>
      </c>
      <c r="AM12" s="393"/>
      <c r="AN12" s="393"/>
      <c r="AO12" s="393"/>
    </row>
    <row r="13" spans="1:41" ht="28.5" customHeight="1">
      <c r="A13" s="171">
        <v>9</v>
      </c>
      <c r="B13" s="171"/>
      <c r="C13" s="487"/>
      <c r="D13" s="450" t="str">
        <f t="shared" si="0"/>
        <v/>
      </c>
      <c r="E13" s="450" t="str">
        <f t="shared" si="1"/>
        <v/>
      </c>
      <c r="F13" s="448"/>
      <c r="G13" s="455" t="str">
        <f t="shared" si="2"/>
        <v/>
      </c>
      <c r="H13" s="452" t="str">
        <f t="shared" si="3"/>
        <v/>
      </c>
      <c r="I13" s="172" t="str">
        <f t="shared" si="4"/>
        <v/>
      </c>
      <c r="J13" s="174" t="s">
        <v>3</v>
      </c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>
        <v>9</v>
      </c>
      <c r="X13" s="368"/>
      <c r="Y13" s="368"/>
      <c r="Z13" s="368"/>
      <c r="AA13" s="368"/>
      <c r="AK13" s="368">
        <v>8</v>
      </c>
      <c r="AL13" s="368">
        <f>IF('T8'!H10=0,0,IF('T8'!H10=4,COUNTA('T8'!D14:D19),COUNTA('T8'!K14:K19)))</f>
        <v>0</v>
      </c>
      <c r="AM13" s="393"/>
      <c r="AN13" s="393"/>
      <c r="AO13" s="393"/>
    </row>
    <row r="14" spans="1:41" ht="28.5" customHeight="1">
      <c r="A14" s="171">
        <v>10</v>
      </c>
      <c r="B14" s="171"/>
      <c r="C14" s="487"/>
      <c r="D14" s="450" t="str">
        <f t="shared" si="0"/>
        <v/>
      </c>
      <c r="E14" s="450" t="str">
        <f t="shared" si="1"/>
        <v/>
      </c>
      <c r="F14" s="448"/>
      <c r="G14" s="455" t="str">
        <f t="shared" si="2"/>
        <v/>
      </c>
      <c r="H14" s="452" t="str">
        <f t="shared" si="3"/>
        <v/>
      </c>
      <c r="I14" s="172" t="str">
        <f t="shared" si="4"/>
        <v/>
      </c>
      <c r="J14" s="174" t="s">
        <v>4</v>
      </c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>
        <v>10</v>
      </c>
      <c r="X14" s="368"/>
      <c r="Y14" s="368"/>
      <c r="Z14" s="368"/>
      <c r="AA14" s="368"/>
      <c r="AK14" s="368">
        <v>9</v>
      </c>
      <c r="AL14" s="368">
        <f>IF('T9'!H10=0,0,IF('T9'!H10=4,COUNTA('T9'!D14:D19),COUNTA('T9'!K14:K19)))</f>
        <v>0</v>
      </c>
      <c r="AM14" s="393"/>
      <c r="AN14" s="393"/>
      <c r="AO14" s="393"/>
    </row>
    <row r="15" spans="1:41" ht="28.5" customHeight="1">
      <c r="A15" s="171">
        <v>11</v>
      </c>
      <c r="B15" s="171"/>
      <c r="C15" s="487"/>
      <c r="D15" s="450" t="str">
        <f t="shared" si="0"/>
        <v/>
      </c>
      <c r="E15" s="450" t="str">
        <f t="shared" si="1"/>
        <v/>
      </c>
      <c r="F15" s="448"/>
      <c r="G15" s="455" t="str">
        <f t="shared" si="2"/>
        <v/>
      </c>
      <c r="H15" s="452" t="str">
        <f t="shared" si="3"/>
        <v/>
      </c>
      <c r="I15" s="172" t="str">
        <f t="shared" si="4"/>
        <v/>
      </c>
      <c r="J15" s="174" t="s">
        <v>5</v>
      </c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>
        <v>11</v>
      </c>
      <c r="X15" s="368"/>
      <c r="Y15" s="368"/>
      <c r="Z15" s="368"/>
      <c r="AA15" s="368"/>
      <c r="AK15" s="368">
        <v>10</v>
      </c>
      <c r="AL15" s="368">
        <f>IF('T10'!H10=0,0,IF('T10'!H10=4,COUNTA('T10'!D14:D19),COUNTA('T10'!K14:K19)))</f>
        <v>0</v>
      </c>
      <c r="AM15" s="393"/>
      <c r="AN15" s="393"/>
      <c r="AO15" s="393"/>
    </row>
    <row r="16" spans="1:41" ht="28.5" customHeight="1">
      <c r="A16" s="171">
        <v>12</v>
      </c>
      <c r="B16" s="171"/>
      <c r="C16" s="487"/>
      <c r="D16" s="450" t="str">
        <f t="shared" si="0"/>
        <v/>
      </c>
      <c r="E16" s="450" t="str">
        <f t="shared" si="1"/>
        <v/>
      </c>
      <c r="F16" s="448"/>
      <c r="G16" s="455" t="str">
        <f t="shared" si="2"/>
        <v/>
      </c>
      <c r="H16" s="452" t="str">
        <f t="shared" si="3"/>
        <v/>
      </c>
      <c r="I16" s="172" t="str">
        <f t="shared" si="4"/>
        <v/>
      </c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>
        <v>12</v>
      </c>
      <c r="X16" s="368"/>
      <c r="Y16" s="368"/>
      <c r="Z16" s="368"/>
      <c r="AA16" s="368"/>
      <c r="AK16" s="368">
        <v>11</v>
      </c>
      <c r="AL16" s="368">
        <f>IF('T11'!H10=0,0,IF('T11'!H10=4,COUNTA('T11'!D14:D19),COUNTA('T11'!K14:K19)))</f>
        <v>0</v>
      </c>
      <c r="AM16" s="393"/>
      <c r="AN16" s="393"/>
      <c r="AO16" s="393"/>
    </row>
    <row r="17" spans="1:41" ht="28.5" customHeight="1">
      <c r="A17" s="171">
        <v>13</v>
      </c>
      <c r="B17" s="171"/>
      <c r="C17" s="487"/>
      <c r="D17" s="450" t="str">
        <f t="shared" si="0"/>
        <v/>
      </c>
      <c r="E17" s="450" t="str">
        <f t="shared" si="1"/>
        <v/>
      </c>
      <c r="F17" s="448"/>
      <c r="G17" s="455" t="str">
        <f t="shared" si="2"/>
        <v/>
      </c>
      <c r="H17" s="452" t="str">
        <f t="shared" si="3"/>
        <v/>
      </c>
      <c r="I17" s="172" t="str">
        <f t="shared" si="4"/>
        <v/>
      </c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>
        <v>13</v>
      </c>
      <c r="X17" s="368"/>
      <c r="Y17" s="368"/>
      <c r="Z17" s="368"/>
      <c r="AA17" s="368"/>
      <c r="AK17" s="368">
        <v>12</v>
      </c>
      <c r="AL17" s="368">
        <f>IF('T12'!H10=0,0,IF('T12'!H10=4,COUNTA('T12'!D14:D19),COUNTA('T12'!K14:K19)))</f>
        <v>0</v>
      </c>
      <c r="AM17" s="393"/>
      <c r="AN17" s="393"/>
      <c r="AO17" s="393"/>
    </row>
    <row r="18" spans="1:41" ht="28.5" customHeight="1">
      <c r="A18" s="171">
        <v>14</v>
      </c>
      <c r="B18" s="171"/>
      <c r="C18" s="487"/>
      <c r="D18" s="450" t="str">
        <f t="shared" si="0"/>
        <v/>
      </c>
      <c r="E18" s="450" t="str">
        <f t="shared" si="1"/>
        <v/>
      </c>
      <c r="F18" s="448"/>
      <c r="G18" s="455" t="str">
        <f t="shared" si="2"/>
        <v/>
      </c>
      <c r="H18" s="452" t="str">
        <f t="shared" si="3"/>
        <v/>
      </c>
      <c r="I18" s="172" t="str">
        <f t="shared" si="4"/>
        <v/>
      </c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>
        <v>14</v>
      </c>
      <c r="X18" s="368"/>
      <c r="Y18" s="368"/>
      <c r="Z18" s="368"/>
      <c r="AA18" s="368"/>
      <c r="AK18" s="368"/>
      <c r="AL18" s="368"/>
      <c r="AM18" s="393"/>
      <c r="AN18" s="393"/>
      <c r="AO18" s="393"/>
    </row>
    <row r="19" spans="1:41" ht="28.5" customHeight="1" thickBot="1">
      <c r="A19" s="171">
        <v>15</v>
      </c>
      <c r="B19" s="171"/>
      <c r="C19" s="487"/>
      <c r="D19" s="450" t="str">
        <f t="shared" si="0"/>
        <v/>
      </c>
      <c r="E19" s="450" t="str">
        <f t="shared" si="1"/>
        <v/>
      </c>
      <c r="F19" s="448"/>
      <c r="G19" s="455" t="str">
        <f t="shared" si="2"/>
        <v/>
      </c>
      <c r="H19" s="452" t="str">
        <f t="shared" si="3"/>
        <v/>
      </c>
      <c r="I19" s="172" t="str">
        <f t="shared" si="4"/>
        <v/>
      </c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>
        <v>15</v>
      </c>
      <c r="X19" s="368"/>
      <c r="Y19" s="368"/>
      <c r="Z19" s="368"/>
      <c r="AA19" s="368"/>
      <c r="AK19" s="368"/>
      <c r="AL19" s="368"/>
      <c r="AM19" s="393"/>
      <c r="AN19" s="393"/>
      <c r="AO19" s="393"/>
    </row>
    <row r="20" spans="1:41" ht="28.5" customHeight="1">
      <c r="A20" s="171">
        <v>16</v>
      </c>
      <c r="B20" s="171"/>
      <c r="C20" s="487"/>
      <c r="D20" s="450" t="str">
        <f t="shared" si="0"/>
        <v/>
      </c>
      <c r="E20" s="450" t="str">
        <f t="shared" si="1"/>
        <v/>
      </c>
      <c r="F20" s="448"/>
      <c r="G20" s="455" t="str">
        <f t="shared" si="2"/>
        <v/>
      </c>
      <c r="H20" s="452" t="str">
        <f t="shared" si="3"/>
        <v/>
      </c>
      <c r="I20" s="172" t="str">
        <f t="shared" si="4"/>
        <v/>
      </c>
      <c r="J20" s="172">
        <v>1</v>
      </c>
      <c r="K20" s="368">
        <f>COUNTIF($D$5:$D$44,J20)</f>
        <v>0</v>
      </c>
      <c r="L20" s="368"/>
      <c r="M20" s="368"/>
      <c r="N20" s="368">
        <v>11</v>
      </c>
      <c r="O20" s="370" t="s">
        <v>2</v>
      </c>
      <c r="P20" s="370">
        <v>1</v>
      </c>
      <c r="Q20" s="368"/>
      <c r="R20" s="371" t="s">
        <v>26</v>
      </c>
      <c r="S20" s="372" t="s">
        <v>27</v>
      </c>
      <c r="T20" s="373"/>
      <c r="U20" s="368"/>
      <c r="V20" s="368"/>
      <c r="W20" s="368">
        <v>16</v>
      </c>
      <c r="X20" s="368"/>
      <c r="Y20" s="368"/>
      <c r="Z20" s="368"/>
      <c r="AA20" s="368"/>
      <c r="AK20" s="368"/>
      <c r="AL20" s="368"/>
      <c r="AM20" s="393"/>
      <c r="AN20" s="393"/>
      <c r="AO20" s="393"/>
    </row>
    <row r="21" spans="1:41" ht="28.5" customHeight="1">
      <c r="A21" s="171">
        <v>17</v>
      </c>
      <c r="B21" s="171"/>
      <c r="C21" s="487"/>
      <c r="D21" s="450" t="str">
        <f t="shared" si="0"/>
        <v/>
      </c>
      <c r="E21" s="450" t="str">
        <f t="shared" si="1"/>
        <v/>
      </c>
      <c r="F21" s="448"/>
      <c r="G21" s="455" t="str">
        <f t="shared" si="2"/>
        <v/>
      </c>
      <c r="H21" s="452" t="str">
        <f t="shared" si="3"/>
        <v/>
      </c>
      <c r="I21" s="172" t="str">
        <f t="shared" si="4"/>
        <v/>
      </c>
      <c r="J21" s="172">
        <v>2</v>
      </c>
      <c r="K21" s="368">
        <f>COUNTIF($D$5:$D$44,J21)</f>
        <v>0</v>
      </c>
      <c r="L21" s="368"/>
      <c r="M21" s="368"/>
      <c r="N21" s="368">
        <v>12</v>
      </c>
      <c r="O21" s="370" t="s">
        <v>3</v>
      </c>
      <c r="P21" s="370">
        <v>1</v>
      </c>
      <c r="Q21" s="368">
        <v>11</v>
      </c>
      <c r="R21" s="374" t="str">
        <f>'T1'!F32</f>
        <v/>
      </c>
      <c r="S21" s="375" t="str">
        <f>IF(OR(R21="",$AL$6&lt;2),"",'T1'!O32)</f>
        <v/>
      </c>
      <c r="T21" s="376" t="str">
        <f>IF(R21="","",'T1'!$H$11)</f>
        <v/>
      </c>
      <c r="U21" s="518" t="s">
        <v>28</v>
      </c>
      <c r="V21" s="377"/>
      <c r="W21" s="368">
        <v>17</v>
      </c>
      <c r="X21" s="368"/>
      <c r="Y21" s="368"/>
      <c r="Z21" s="368"/>
      <c r="AA21" s="368"/>
      <c r="AK21" s="368"/>
      <c r="AL21" s="368"/>
      <c r="AM21" s="393"/>
      <c r="AN21" s="393"/>
      <c r="AO21" s="393"/>
    </row>
    <row r="22" spans="1:41" ht="28.5" customHeight="1">
      <c r="A22" s="171">
        <v>18</v>
      </c>
      <c r="B22" s="171"/>
      <c r="C22" s="487"/>
      <c r="D22" s="450" t="str">
        <f t="shared" si="0"/>
        <v/>
      </c>
      <c r="E22" s="450" t="str">
        <f t="shared" si="1"/>
        <v/>
      </c>
      <c r="F22" s="448"/>
      <c r="G22" s="455" t="str">
        <f t="shared" si="2"/>
        <v/>
      </c>
      <c r="H22" s="452" t="str">
        <f t="shared" si="3"/>
        <v/>
      </c>
      <c r="I22" s="172" t="str">
        <f t="shared" si="4"/>
        <v/>
      </c>
      <c r="J22" s="172">
        <v>3</v>
      </c>
      <c r="K22" s="368">
        <f t="shared" ref="K22:K31" si="5">COUNTIF($D$5:$D$44,J22)</f>
        <v>0</v>
      </c>
      <c r="L22" s="368"/>
      <c r="M22" s="368"/>
      <c r="N22" s="368">
        <v>13</v>
      </c>
      <c r="O22" s="370" t="s">
        <v>4</v>
      </c>
      <c r="P22" s="370">
        <v>1</v>
      </c>
      <c r="Q22" s="368">
        <v>12</v>
      </c>
      <c r="R22" s="374" t="str">
        <f>'T1'!F33</f>
        <v/>
      </c>
      <c r="S22" s="375" t="str">
        <f>IF(OR(R22="",$AL$6&lt;2),"",'T1'!O33)</f>
        <v/>
      </c>
      <c r="T22" s="376" t="str">
        <f>IF(R22="","",'T1'!$H$11)</f>
        <v/>
      </c>
      <c r="U22" s="518"/>
      <c r="V22" s="377"/>
      <c r="W22" s="368">
        <v>18</v>
      </c>
      <c r="X22" s="368"/>
      <c r="Y22" s="368"/>
      <c r="Z22" s="368"/>
      <c r="AA22" s="368"/>
      <c r="AK22" s="368"/>
      <c r="AL22" s="368"/>
      <c r="AM22" s="393"/>
      <c r="AN22" s="393"/>
      <c r="AO22" s="393"/>
    </row>
    <row r="23" spans="1:41" ht="28.5" customHeight="1">
      <c r="A23" s="171">
        <v>19</v>
      </c>
      <c r="B23" s="171"/>
      <c r="C23" s="487"/>
      <c r="D23" s="450" t="str">
        <f t="shared" si="0"/>
        <v/>
      </c>
      <c r="E23" s="450" t="str">
        <f t="shared" si="1"/>
        <v/>
      </c>
      <c r="F23" s="448"/>
      <c r="G23" s="455" t="str">
        <f t="shared" si="2"/>
        <v/>
      </c>
      <c r="H23" s="452" t="str">
        <f t="shared" si="3"/>
        <v/>
      </c>
      <c r="I23" s="172" t="str">
        <f t="shared" si="4"/>
        <v/>
      </c>
      <c r="J23" s="172">
        <v>4</v>
      </c>
      <c r="K23" s="368">
        <f t="shared" si="5"/>
        <v>0</v>
      </c>
      <c r="L23" s="368"/>
      <c r="M23" s="368"/>
      <c r="N23" s="368">
        <v>14</v>
      </c>
      <c r="O23" s="370" t="s">
        <v>5</v>
      </c>
      <c r="P23" s="370">
        <v>1</v>
      </c>
      <c r="Q23" s="368">
        <v>13</v>
      </c>
      <c r="R23" s="374" t="str">
        <f>'T1'!F34</f>
        <v/>
      </c>
      <c r="S23" s="375" t="str">
        <f>IF(OR(R23="",$AL$6&lt;2),"",'T1'!O34)</f>
        <v/>
      </c>
      <c r="T23" s="376" t="str">
        <f>IF(R23="","",'T1'!$H$11)</f>
        <v/>
      </c>
      <c r="U23" s="518"/>
      <c r="V23" s="377"/>
      <c r="W23" s="368">
        <v>19</v>
      </c>
      <c r="X23" s="368"/>
      <c r="Y23" s="368"/>
      <c r="Z23" s="368"/>
      <c r="AA23" s="368"/>
      <c r="AK23" s="368"/>
      <c r="AL23" s="368"/>
      <c r="AM23" s="393"/>
      <c r="AN23" s="393"/>
      <c r="AO23" s="393"/>
    </row>
    <row r="24" spans="1:41" ht="28.5" customHeight="1">
      <c r="A24" s="171">
        <v>20</v>
      </c>
      <c r="B24" s="171"/>
      <c r="C24" s="487"/>
      <c r="D24" s="450" t="str">
        <f t="shared" si="0"/>
        <v/>
      </c>
      <c r="E24" s="450" t="str">
        <f t="shared" si="1"/>
        <v/>
      </c>
      <c r="F24" s="448"/>
      <c r="G24" s="455" t="str">
        <f t="shared" si="2"/>
        <v/>
      </c>
      <c r="H24" s="452" t="str">
        <f t="shared" si="3"/>
        <v/>
      </c>
      <c r="I24" s="172" t="str">
        <f t="shared" si="4"/>
        <v/>
      </c>
      <c r="J24" s="172">
        <v>5</v>
      </c>
      <c r="K24" s="368">
        <f t="shared" si="5"/>
        <v>0</v>
      </c>
      <c r="L24" s="368"/>
      <c r="M24" s="368"/>
      <c r="N24" s="368">
        <v>21</v>
      </c>
      <c r="O24" s="370" t="s">
        <v>2</v>
      </c>
      <c r="P24" s="370">
        <v>2</v>
      </c>
      <c r="Q24" s="368">
        <v>14</v>
      </c>
      <c r="R24" s="374" t="str">
        <f>'T1'!F35</f>
        <v/>
      </c>
      <c r="S24" s="375" t="str">
        <f>IF(OR(R24="",$AL$6&lt;2),"",'T1'!O35)</f>
        <v/>
      </c>
      <c r="T24" s="376" t="str">
        <f>IF(R24="","",'T1'!$H$11)</f>
        <v/>
      </c>
      <c r="U24" s="518"/>
      <c r="V24" s="377"/>
      <c r="W24" s="368">
        <v>20</v>
      </c>
      <c r="X24" s="368"/>
      <c r="Y24" s="368"/>
      <c r="Z24" s="368"/>
      <c r="AA24" s="368"/>
      <c r="AK24" s="368"/>
      <c r="AL24" s="368"/>
      <c r="AM24" s="393"/>
      <c r="AN24" s="393"/>
      <c r="AO24" s="393"/>
    </row>
    <row r="25" spans="1:41" ht="28.5" customHeight="1">
      <c r="A25" s="171">
        <v>21</v>
      </c>
      <c r="B25" s="171"/>
      <c r="C25" s="487"/>
      <c r="D25" s="450" t="str">
        <f t="shared" si="0"/>
        <v/>
      </c>
      <c r="E25" s="450" t="str">
        <f t="shared" si="1"/>
        <v/>
      </c>
      <c r="F25" s="448"/>
      <c r="G25" s="455" t="str">
        <f t="shared" si="2"/>
        <v/>
      </c>
      <c r="H25" s="452" t="str">
        <f t="shared" si="3"/>
        <v/>
      </c>
      <c r="I25" s="172" t="str">
        <f t="shared" si="4"/>
        <v/>
      </c>
      <c r="J25" s="172">
        <v>6</v>
      </c>
      <c r="K25" s="368">
        <f t="shared" si="5"/>
        <v>0</v>
      </c>
      <c r="L25" s="368"/>
      <c r="M25" s="368"/>
      <c r="N25" s="368">
        <v>22</v>
      </c>
      <c r="O25" s="370" t="s">
        <v>3</v>
      </c>
      <c r="P25" s="370">
        <v>2</v>
      </c>
      <c r="Q25" s="368">
        <v>21</v>
      </c>
      <c r="R25" s="374" t="str">
        <f>'T2'!F31</f>
        <v/>
      </c>
      <c r="S25" s="375" t="str">
        <f>IF(OR(R25="",$AL$7&lt;2),"",'T2'!O31)</f>
        <v/>
      </c>
      <c r="T25" s="376" t="str">
        <f>IF(R25="","",'T2'!$H$10)</f>
        <v/>
      </c>
      <c r="U25" s="518" t="s">
        <v>29</v>
      </c>
      <c r="V25" s="377"/>
      <c r="W25" s="368">
        <v>21</v>
      </c>
      <c r="X25" s="368"/>
      <c r="Y25" s="368"/>
      <c r="Z25" s="368"/>
      <c r="AA25" s="368"/>
      <c r="AK25" s="368"/>
      <c r="AL25" s="368"/>
      <c r="AM25" s="393"/>
      <c r="AN25" s="393"/>
      <c r="AO25" s="393"/>
    </row>
    <row r="26" spans="1:41" ht="28.5" customHeight="1">
      <c r="A26" s="171">
        <v>22</v>
      </c>
      <c r="B26" s="171"/>
      <c r="C26" s="487"/>
      <c r="D26" s="450" t="str">
        <f t="shared" si="0"/>
        <v/>
      </c>
      <c r="E26" s="450" t="str">
        <f t="shared" si="1"/>
        <v/>
      </c>
      <c r="F26" s="448"/>
      <c r="G26" s="455" t="str">
        <f t="shared" si="2"/>
        <v/>
      </c>
      <c r="H26" s="452" t="str">
        <f t="shared" si="3"/>
        <v/>
      </c>
      <c r="I26" s="172" t="str">
        <f t="shared" si="4"/>
        <v/>
      </c>
      <c r="J26" s="172">
        <v>7</v>
      </c>
      <c r="K26" s="368">
        <f t="shared" si="5"/>
        <v>0</v>
      </c>
      <c r="L26" s="368"/>
      <c r="M26" s="368"/>
      <c r="N26" s="368">
        <v>23</v>
      </c>
      <c r="O26" s="370" t="s">
        <v>4</v>
      </c>
      <c r="P26" s="370">
        <v>2</v>
      </c>
      <c r="Q26" s="368">
        <v>22</v>
      </c>
      <c r="R26" s="374" t="str">
        <f>'T2'!F32</f>
        <v/>
      </c>
      <c r="S26" s="375" t="str">
        <f>IF(OR(R26="",$AL$7&lt;2),"",'T2'!O32)</f>
        <v/>
      </c>
      <c r="T26" s="376" t="str">
        <f>IF(R26="","",'T2'!$H$10)</f>
        <v/>
      </c>
      <c r="U26" s="518"/>
      <c r="V26" s="377"/>
      <c r="W26" s="368">
        <v>22</v>
      </c>
      <c r="X26" s="368"/>
      <c r="Y26" s="368"/>
      <c r="Z26" s="368"/>
      <c r="AA26" s="368"/>
      <c r="AK26" s="368"/>
      <c r="AL26" s="368"/>
      <c r="AM26" s="393"/>
      <c r="AN26" s="393"/>
      <c r="AO26" s="393"/>
    </row>
    <row r="27" spans="1:41" ht="28.5" customHeight="1">
      <c r="A27" s="171">
        <v>23</v>
      </c>
      <c r="B27" s="171"/>
      <c r="C27" s="487"/>
      <c r="D27" s="450" t="str">
        <f t="shared" si="0"/>
        <v/>
      </c>
      <c r="E27" s="450" t="str">
        <f t="shared" si="1"/>
        <v/>
      </c>
      <c r="F27" s="448"/>
      <c r="G27" s="455" t="str">
        <f t="shared" si="2"/>
        <v/>
      </c>
      <c r="H27" s="452" t="str">
        <f t="shared" si="3"/>
        <v/>
      </c>
      <c r="I27" s="172" t="str">
        <f t="shared" si="4"/>
        <v/>
      </c>
      <c r="J27" s="172">
        <v>8</v>
      </c>
      <c r="K27" s="368">
        <f t="shared" si="5"/>
        <v>0</v>
      </c>
      <c r="L27" s="368"/>
      <c r="M27" s="368"/>
      <c r="N27" s="368">
        <v>24</v>
      </c>
      <c r="O27" s="370" t="s">
        <v>5</v>
      </c>
      <c r="P27" s="370">
        <v>2</v>
      </c>
      <c r="Q27" s="368">
        <v>23</v>
      </c>
      <c r="R27" s="374" t="str">
        <f>'T2'!F33</f>
        <v/>
      </c>
      <c r="S27" s="375" t="str">
        <f>IF(OR(R27="",$AL$7&lt;2),"",'T2'!O33)</f>
        <v/>
      </c>
      <c r="T27" s="376" t="str">
        <f>IF(R27="","",'T2'!$H$10)</f>
        <v/>
      </c>
      <c r="U27" s="518"/>
      <c r="V27" s="377"/>
      <c r="W27" s="368">
        <v>23</v>
      </c>
      <c r="X27" s="368"/>
      <c r="Y27" s="368"/>
      <c r="Z27" s="368"/>
      <c r="AA27" s="368"/>
      <c r="AK27" s="368"/>
      <c r="AL27" s="368"/>
      <c r="AM27" s="393"/>
      <c r="AN27" s="393"/>
      <c r="AO27" s="393"/>
    </row>
    <row r="28" spans="1:41" ht="28.5" customHeight="1">
      <c r="A28" s="171">
        <v>24</v>
      </c>
      <c r="B28" s="171"/>
      <c r="C28" s="487"/>
      <c r="D28" s="450" t="str">
        <f t="shared" si="0"/>
        <v/>
      </c>
      <c r="E28" s="450" t="str">
        <f t="shared" si="1"/>
        <v/>
      </c>
      <c r="F28" s="448"/>
      <c r="G28" s="455" t="str">
        <f t="shared" si="2"/>
        <v/>
      </c>
      <c r="H28" s="452" t="str">
        <f t="shared" si="3"/>
        <v/>
      </c>
      <c r="I28" s="172" t="str">
        <f t="shared" si="4"/>
        <v/>
      </c>
      <c r="J28" s="172">
        <v>9</v>
      </c>
      <c r="K28" s="368">
        <f t="shared" si="5"/>
        <v>0</v>
      </c>
      <c r="L28" s="368"/>
      <c r="M28" s="368"/>
      <c r="N28" s="368">
        <v>31</v>
      </c>
      <c r="O28" s="370" t="s">
        <v>2</v>
      </c>
      <c r="P28" s="370">
        <v>3</v>
      </c>
      <c r="Q28" s="368">
        <v>24</v>
      </c>
      <c r="R28" s="374" t="str">
        <f>'T2'!F34</f>
        <v/>
      </c>
      <c r="S28" s="375" t="str">
        <f>IF(OR(R28="",$AL$7&lt;2),"",'T2'!O34)</f>
        <v/>
      </c>
      <c r="T28" s="376" t="str">
        <f>IF(R28="","",'T2'!$H$10)</f>
        <v/>
      </c>
      <c r="U28" s="518"/>
      <c r="V28" s="377"/>
      <c r="W28" s="368">
        <v>24</v>
      </c>
      <c r="X28" s="368"/>
      <c r="Y28" s="368"/>
      <c r="Z28" s="368"/>
      <c r="AA28" s="368"/>
      <c r="AK28" s="368"/>
      <c r="AL28" s="368"/>
      <c r="AM28" s="393"/>
      <c r="AN28" s="393"/>
      <c r="AO28" s="393"/>
    </row>
    <row r="29" spans="1:41" ht="28.5" customHeight="1">
      <c r="A29" s="171">
        <v>25</v>
      </c>
      <c r="B29" s="171"/>
      <c r="C29" s="487"/>
      <c r="D29" s="450" t="str">
        <f t="shared" si="0"/>
        <v/>
      </c>
      <c r="E29" s="450" t="str">
        <f t="shared" si="1"/>
        <v/>
      </c>
      <c r="F29" s="448"/>
      <c r="G29" s="455" t="str">
        <f t="shared" si="2"/>
        <v/>
      </c>
      <c r="H29" s="452" t="str">
        <f t="shared" si="3"/>
        <v/>
      </c>
      <c r="I29" s="172" t="str">
        <f t="shared" si="4"/>
        <v/>
      </c>
      <c r="J29" s="172">
        <v>10</v>
      </c>
      <c r="K29" s="368">
        <f t="shared" si="5"/>
        <v>0</v>
      </c>
      <c r="L29" s="368"/>
      <c r="M29" s="368"/>
      <c r="N29" s="368">
        <v>32</v>
      </c>
      <c r="O29" s="370" t="s">
        <v>3</v>
      </c>
      <c r="P29" s="370">
        <v>3</v>
      </c>
      <c r="Q29" s="368">
        <v>31</v>
      </c>
      <c r="R29" s="374" t="str">
        <f>'T3'!F31</f>
        <v/>
      </c>
      <c r="S29" s="375" t="str">
        <f>IF(OR(R29="",$AL$8&lt;2),"",'T3'!O31)</f>
        <v/>
      </c>
      <c r="T29" s="376" t="str">
        <f>IF(R29="","",'T3'!$H$10)</f>
        <v/>
      </c>
      <c r="U29" s="518" t="s">
        <v>30</v>
      </c>
      <c r="V29" s="377"/>
      <c r="W29" s="368">
        <v>25</v>
      </c>
      <c r="X29" s="368"/>
      <c r="Y29" s="368"/>
      <c r="Z29" s="368"/>
      <c r="AA29" s="368"/>
      <c r="AK29" s="368"/>
      <c r="AL29" s="368"/>
      <c r="AM29" s="393"/>
      <c r="AN29" s="393"/>
      <c r="AO29" s="393"/>
    </row>
    <row r="30" spans="1:41" ht="28.5" customHeight="1">
      <c r="A30" s="171">
        <v>26</v>
      </c>
      <c r="B30" s="171"/>
      <c r="C30" s="487"/>
      <c r="D30" s="450" t="str">
        <f t="shared" si="0"/>
        <v/>
      </c>
      <c r="E30" s="450" t="str">
        <f t="shared" si="1"/>
        <v/>
      </c>
      <c r="F30" s="448"/>
      <c r="G30" s="455" t="str">
        <f t="shared" si="2"/>
        <v/>
      </c>
      <c r="H30" s="452" t="str">
        <f t="shared" si="3"/>
        <v/>
      </c>
      <c r="I30" s="172" t="str">
        <f t="shared" si="4"/>
        <v/>
      </c>
      <c r="J30" s="172">
        <v>11</v>
      </c>
      <c r="K30" s="368">
        <f t="shared" si="5"/>
        <v>0</v>
      </c>
      <c r="L30" s="368"/>
      <c r="M30" s="368"/>
      <c r="N30" s="368">
        <v>33</v>
      </c>
      <c r="O30" s="370" t="s">
        <v>4</v>
      </c>
      <c r="P30" s="370">
        <v>3</v>
      </c>
      <c r="Q30" s="368">
        <v>32</v>
      </c>
      <c r="R30" s="374" t="str">
        <f>'T3'!F32</f>
        <v/>
      </c>
      <c r="S30" s="375" t="str">
        <f>IF(OR(R30="",$AL$8&lt;2),"",'T3'!O32)</f>
        <v/>
      </c>
      <c r="T30" s="376" t="str">
        <f>IF(R30="","",'T3'!$H$10)</f>
        <v/>
      </c>
      <c r="U30" s="518"/>
      <c r="V30" s="377"/>
      <c r="W30" s="368">
        <v>26</v>
      </c>
      <c r="X30" s="368"/>
      <c r="Y30" s="368"/>
      <c r="Z30" s="368"/>
      <c r="AA30" s="368"/>
      <c r="AK30" s="368"/>
      <c r="AL30" s="368"/>
      <c r="AM30" s="393"/>
      <c r="AN30" s="393"/>
      <c r="AO30" s="393"/>
    </row>
    <row r="31" spans="1:41" ht="28.5" customHeight="1">
      <c r="A31" s="171">
        <v>27</v>
      </c>
      <c r="B31" s="171"/>
      <c r="C31" s="487"/>
      <c r="D31" s="450" t="str">
        <f t="shared" si="0"/>
        <v/>
      </c>
      <c r="E31" s="450" t="str">
        <f t="shared" si="1"/>
        <v/>
      </c>
      <c r="F31" s="448"/>
      <c r="G31" s="455" t="str">
        <f t="shared" si="2"/>
        <v/>
      </c>
      <c r="H31" s="452" t="str">
        <f t="shared" si="3"/>
        <v/>
      </c>
      <c r="I31" s="172" t="str">
        <f t="shared" si="4"/>
        <v/>
      </c>
      <c r="J31" s="172">
        <v>12</v>
      </c>
      <c r="K31" s="368">
        <f t="shared" si="5"/>
        <v>0</v>
      </c>
      <c r="L31" s="368"/>
      <c r="M31" s="368"/>
      <c r="N31" s="368">
        <v>34</v>
      </c>
      <c r="O31" s="370" t="s">
        <v>5</v>
      </c>
      <c r="P31" s="370">
        <v>3</v>
      </c>
      <c r="Q31" s="368">
        <v>33</v>
      </c>
      <c r="R31" s="374" t="str">
        <f>'T3'!F33</f>
        <v/>
      </c>
      <c r="S31" s="375" t="str">
        <f>IF(OR(R31="",$AL$8&lt;2),"",'T3'!O33)</f>
        <v/>
      </c>
      <c r="T31" s="376" t="str">
        <f>IF(R31="","",'T3'!$H$10)</f>
        <v/>
      </c>
      <c r="U31" s="518"/>
      <c r="V31" s="377"/>
      <c r="W31" s="368">
        <v>27</v>
      </c>
      <c r="X31" s="368"/>
      <c r="Y31" s="368"/>
      <c r="Z31" s="368"/>
      <c r="AA31" s="368"/>
      <c r="AK31" s="368"/>
      <c r="AL31" s="368"/>
      <c r="AM31" s="393"/>
      <c r="AN31" s="393"/>
      <c r="AO31" s="393"/>
    </row>
    <row r="32" spans="1:41" ht="28.5" customHeight="1">
      <c r="A32" s="171">
        <v>28</v>
      </c>
      <c r="B32" s="171"/>
      <c r="C32" s="487"/>
      <c r="D32" s="450" t="str">
        <f t="shared" si="0"/>
        <v/>
      </c>
      <c r="E32" s="450" t="str">
        <f t="shared" si="1"/>
        <v/>
      </c>
      <c r="F32" s="448"/>
      <c r="G32" s="455" t="str">
        <f t="shared" si="2"/>
        <v/>
      </c>
      <c r="H32" s="452" t="str">
        <f t="shared" si="3"/>
        <v/>
      </c>
      <c r="I32" s="172" t="str">
        <f t="shared" si="4"/>
        <v/>
      </c>
      <c r="K32" s="368"/>
      <c r="L32" s="368"/>
      <c r="M32" s="368"/>
      <c r="N32" s="368">
        <v>41</v>
      </c>
      <c r="O32" s="370" t="s">
        <v>2</v>
      </c>
      <c r="P32" s="370">
        <v>4</v>
      </c>
      <c r="Q32" s="368">
        <v>34</v>
      </c>
      <c r="R32" s="374" t="str">
        <f>'T3'!F34</f>
        <v/>
      </c>
      <c r="S32" s="375" t="str">
        <f>IF(OR(R32="",$AL$8&lt;2),"",'T3'!O34)</f>
        <v/>
      </c>
      <c r="T32" s="376" t="str">
        <f>IF(R32="","",'T3'!$H$10)</f>
        <v/>
      </c>
      <c r="U32" s="518"/>
      <c r="V32" s="377"/>
      <c r="W32" s="368">
        <v>28</v>
      </c>
      <c r="X32" s="368"/>
      <c r="Y32" s="368"/>
      <c r="Z32" s="368"/>
      <c r="AA32" s="368"/>
      <c r="AK32" s="368"/>
      <c r="AL32" s="368"/>
      <c r="AM32" s="393"/>
      <c r="AN32" s="393"/>
      <c r="AO32" s="393"/>
    </row>
    <row r="33" spans="1:41" ht="28.5" customHeight="1">
      <c r="A33" s="171">
        <v>29</v>
      </c>
      <c r="B33" s="171"/>
      <c r="C33" s="487"/>
      <c r="D33" s="450" t="str">
        <f t="shared" si="0"/>
        <v/>
      </c>
      <c r="E33" s="450" t="str">
        <f t="shared" si="1"/>
        <v/>
      </c>
      <c r="F33" s="448"/>
      <c r="G33" s="455" t="str">
        <f t="shared" si="2"/>
        <v/>
      </c>
      <c r="H33" s="452" t="str">
        <f t="shared" si="3"/>
        <v/>
      </c>
      <c r="I33" s="172" t="str">
        <f t="shared" si="4"/>
        <v/>
      </c>
      <c r="K33" s="368"/>
      <c r="L33" s="368"/>
      <c r="M33" s="368"/>
      <c r="N33" s="368">
        <v>42</v>
      </c>
      <c r="O33" s="370" t="s">
        <v>3</v>
      </c>
      <c r="P33" s="370">
        <v>4</v>
      </c>
      <c r="Q33" s="368">
        <v>41</v>
      </c>
      <c r="R33" s="374" t="str">
        <f>'T4'!C31</f>
        <v/>
      </c>
      <c r="S33" s="375" t="str">
        <f>IF(OR(R33="",$AL$9&lt;2),"",'T4'!O31)</f>
        <v/>
      </c>
      <c r="T33" s="376" t="str">
        <f>IF(R33="","",'T4'!$H$10)</f>
        <v/>
      </c>
      <c r="U33" s="518" t="s">
        <v>31</v>
      </c>
      <c r="V33" s="377"/>
      <c r="W33" s="368">
        <v>29</v>
      </c>
      <c r="X33" s="368"/>
      <c r="Y33" s="368"/>
      <c r="Z33" s="368"/>
      <c r="AA33" s="368"/>
      <c r="AK33" s="368"/>
      <c r="AL33" s="368"/>
      <c r="AM33" s="393"/>
      <c r="AN33" s="393"/>
      <c r="AO33" s="393"/>
    </row>
    <row r="34" spans="1:41" ht="28.5" customHeight="1">
      <c r="A34" s="171">
        <v>30</v>
      </c>
      <c r="B34" s="171"/>
      <c r="C34" s="487"/>
      <c r="D34" s="450" t="str">
        <f t="shared" si="0"/>
        <v/>
      </c>
      <c r="E34" s="450" t="str">
        <f t="shared" si="1"/>
        <v/>
      </c>
      <c r="F34" s="448"/>
      <c r="G34" s="455" t="str">
        <f t="shared" si="2"/>
        <v/>
      </c>
      <c r="H34" s="452" t="str">
        <f t="shared" si="3"/>
        <v/>
      </c>
      <c r="I34" s="172" t="str">
        <f t="shared" si="4"/>
        <v/>
      </c>
      <c r="K34" s="368"/>
      <c r="L34" s="368"/>
      <c r="M34" s="368"/>
      <c r="N34" s="368">
        <v>43</v>
      </c>
      <c r="O34" s="370" t="s">
        <v>4</v>
      </c>
      <c r="P34" s="370">
        <v>4</v>
      </c>
      <c r="Q34" s="368">
        <v>42</v>
      </c>
      <c r="R34" s="374" t="str">
        <f>'T4'!C32</f>
        <v/>
      </c>
      <c r="S34" s="375" t="str">
        <f>IF(OR(R34="",$AL$9&lt;2),"",'T4'!O32)</f>
        <v/>
      </c>
      <c r="T34" s="376" t="str">
        <f>IF(R34="","",'T4'!$H$10)</f>
        <v/>
      </c>
      <c r="U34" s="518"/>
      <c r="V34" s="377"/>
      <c r="W34" s="368">
        <v>30</v>
      </c>
      <c r="X34" s="368"/>
      <c r="Y34" s="368"/>
      <c r="Z34" s="368"/>
      <c r="AA34" s="368"/>
      <c r="AK34" s="368"/>
      <c r="AL34" s="368"/>
      <c r="AM34" s="393"/>
      <c r="AN34" s="393"/>
      <c r="AO34" s="393"/>
    </row>
    <row r="35" spans="1:41" ht="28.5" customHeight="1">
      <c r="A35" s="171">
        <v>31</v>
      </c>
      <c r="B35" s="171"/>
      <c r="C35" s="487"/>
      <c r="D35" s="450" t="str">
        <f t="shared" si="0"/>
        <v/>
      </c>
      <c r="E35" s="450" t="str">
        <f t="shared" si="1"/>
        <v/>
      </c>
      <c r="F35" s="448"/>
      <c r="G35" s="455" t="str">
        <f t="shared" si="2"/>
        <v/>
      </c>
      <c r="H35" s="452" t="str">
        <f t="shared" si="3"/>
        <v/>
      </c>
      <c r="I35" s="172" t="str">
        <f t="shared" si="4"/>
        <v/>
      </c>
      <c r="K35" s="368"/>
      <c r="L35" s="368"/>
      <c r="M35" s="368"/>
      <c r="N35" s="368">
        <v>44</v>
      </c>
      <c r="O35" s="370" t="s">
        <v>5</v>
      </c>
      <c r="P35" s="370">
        <v>4</v>
      </c>
      <c r="Q35" s="368">
        <v>43</v>
      </c>
      <c r="R35" s="374" t="str">
        <f>'T4'!C33</f>
        <v/>
      </c>
      <c r="S35" s="375" t="str">
        <f>IF(OR(R35="",$AL$9&lt;2),"",'T4'!O33)</f>
        <v/>
      </c>
      <c r="T35" s="376" t="str">
        <f>IF(R35="","",'T4'!$H$10)</f>
        <v/>
      </c>
      <c r="U35" s="518"/>
      <c r="V35" s="377"/>
      <c r="W35" s="368">
        <v>31</v>
      </c>
      <c r="X35" s="368"/>
      <c r="Y35" s="368"/>
      <c r="Z35" s="368"/>
      <c r="AA35" s="368"/>
      <c r="AK35" s="368"/>
      <c r="AL35" s="368"/>
      <c r="AM35" s="393"/>
      <c r="AN35" s="393"/>
      <c r="AO35" s="393"/>
    </row>
    <row r="36" spans="1:41" ht="28.5" customHeight="1">
      <c r="A36" s="171">
        <v>32</v>
      </c>
      <c r="B36" s="171"/>
      <c r="C36" s="487"/>
      <c r="D36" s="450" t="str">
        <f t="shared" si="0"/>
        <v/>
      </c>
      <c r="E36" s="450" t="str">
        <f t="shared" si="1"/>
        <v/>
      </c>
      <c r="F36" s="448"/>
      <c r="G36" s="455" t="str">
        <f t="shared" si="2"/>
        <v/>
      </c>
      <c r="H36" s="452" t="str">
        <f t="shared" si="3"/>
        <v/>
      </c>
      <c r="I36" s="172" t="str">
        <f t="shared" si="4"/>
        <v/>
      </c>
      <c r="K36" s="368"/>
      <c r="L36" s="368"/>
      <c r="M36" s="368"/>
      <c r="N36" s="368">
        <v>51</v>
      </c>
      <c r="O36" s="370" t="s">
        <v>2</v>
      </c>
      <c r="P36" s="370">
        <v>5</v>
      </c>
      <c r="Q36" s="368">
        <v>44</v>
      </c>
      <c r="R36" s="374" t="str">
        <f>'T4'!C34</f>
        <v/>
      </c>
      <c r="S36" s="375" t="str">
        <f>IF(OR(R36="",$AL$9&lt;2),"",'T4'!O34)</f>
        <v/>
      </c>
      <c r="T36" s="376" t="str">
        <f>IF(R36="","",'T4'!$H$10)</f>
        <v/>
      </c>
      <c r="U36" s="518"/>
      <c r="V36" s="377"/>
      <c r="W36" s="368">
        <v>32</v>
      </c>
      <c r="X36" s="368"/>
      <c r="Y36" s="368"/>
      <c r="Z36" s="368"/>
      <c r="AA36" s="368"/>
      <c r="AK36" s="368"/>
      <c r="AL36" s="368"/>
      <c r="AM36" s="393"/>
      <c r="AN36" s="393"/>
      <c r="AO36" s="393"/>
    </row>
    <row r="37" spans="1:41" ht="28.5" customHeight="1">
      <c r="A37" s="171">
        <v>33</v>
      </c>
      <c r="B37" s="171"/>
      <c r="C37" s="487"/>
      <c r="D37" s="450" t="str">
        <f t="shared" si="0"/>
        <v/>
      </c>
      <c r="E37" s="450" t="str">
        <f t="shared" si="1"/>
        <v/>
      </c>
      <c r="F37" s="448"/>
      <c r="G37" s="455" t="str">
        <f t="shared" si="2"/>
        <v/>
      </c>
      <c r="H37" s="452" t="str">
        <f t="shared" si="3"/>
        <v/>
      </c>
      <c r="I37" s="172" t="str">
        <f t="shared" si="4"/>
        <v/>
      </c>
      <c r="K37" s="368"/>
      <c r="L37" s="368"/>
      <c r="M37" s="368"/>
      <c r="N37" s="368">
        <v>52</v>
      </c>
      <c r="O37" s="370" t="s">
        <v>3</v>
      </c>
      <c r="P37" s="370">
        <v>5</v>
      </c>
      <c r="Q37" s="368">
        <v>51</v>
      </c>
      <c r="R37" s="374" t="str">
        <f>'T5'!F31</f>
        <v/>
      </c>
      <c r="S37" s="375" t="str">
        <f>IF(OR(R37="",$AL$10&lt;2),"",'T5'!O31)</f>
        <v/>
      </c>
      <c r="T37" s="376" t="str">
        <f>IF(R37="","",'T5'!$H$10)</f>
        <v/>
      </c>
      <c r="U37" s="518" t="s">
        <v>32</v>
      </c>
      <c r="V37" s="377"/>
      <c r="W37" s="368">
        <v>33</v>
      </c>
      <c r="X37" s="368"/>
      <c r="Y37" s="368"/>
      <c r="Z37" s="368"/>
      <c r="AA37" s="368"/>
      <c r="AK37" s="368"/>
      <c r="AL37" s="368"/>
      <c r="AM37" s="393"/>
      <c r="AN37" s="393"/>
      <c r="AO37" s="393"/>
    </row>
    <row r="38" spans="1:41" s="159" customFormat="1" ht="29.25" customHeight="1">
      <c r="A38" s="171">
        <v>34</v>
      </c>
      <c r="B38" s="171"/>
      <c r="C38" s="487"/>
      <c r="D38" s="450" t="str">
        <f t="shared" si="0"/>
        <v/>
      </c>
      <c r="E38" s="450" t="str">
        <f t="shared" si="1"/>
        <v/>
      </c>
      <c r="F38" s="448"/>
      <c r="G38" s="455" t="str">
        <f t="shared" ref="G38:G44" si="6">IF(D38="","",VLOOKUP(D38,NBJOUEURPARTABLE,2))</f>
        <v/>
      </c>
      <c r="H38" s="452" t="str">
        <f t="shared" ref="H38:H44" si="7">IF(F38="","",VLOOKUP(F38,classement,3))</f>
        <v/>
      </c>
      <c r="I38" s="172" t="str">
        <f t="shared" si="4"/>
        <v/>
      </c>
      <c r="J38" s="172"/>
      <c r="K38" s="368"/>
      <c r="L38" s="368"/>
      <c r="M38" s="368"/>
      <c r="N38" s="368">
        <v>53</v>
      </c>
      <c r="O38" s="370" t="s">
        <v>4</v>
      </c>
      <c r="P38" s="370">
        <v>5</v>
      </c>
      <c r="Q38" s="368">
        <v>52</v>
      </c>
      <c r="R38" s="374" t="str">
        <f>'T5'!F32</f>
        <v/>
      </c>
      <c r="S38" s="375" t="str">
        <f>IF(OR(R38="",$AL$10&lt;2),"",'T5'!O32)</f>
        <v/>
      </c>
      <c r="T38" s="376" t="str">
        <f>IF(R38="","",'T5'!$H$10)</f>
        <v/>
      </c>
      <c r="U38" s="518"/>
      <c r="V38" s="377"/>
      <c r="W38" s="368"/>
      <c r="X38" s="368"/>
      <c r="Y38" s="368"/>
      <c r="Z38" s="368"/>
      <c r="AA38" s="368"/>
      <c r="AB38" s="172"/>
      <c r="AC38" s="172"/>
      <c r="AD38" s="172"/>
      <c r="AE38" s="172"/>
      <c r="AF38" s="172"/>
      <c r="AG38" s="172"/>
      <c r="AH38" s="172"/>
      <c r="AI38" s="172"/>
      <c r="AJ38" s="172"/>
      <c r="AK38" s="368"/>
      <c r="AL38" s="368"/>
      <c r="AM38" s="393"/>
      <c r="AN38" s="393"/>
      <c r="AO38" s="393"/>
    </row>
    <row r="39" spans="1:41" s="159" customFormat="1" ht="29.25" customHeight="1">
      <c r="A39" s="171">
        <v>35</v>
      </c>
      <c r="B39" s="171"/>
      <c r="C39" s="487"/>
      <c r="D39" s="450" t="str">
        <f t="shared" si="0"/>
        <v/>
      </c>
      <c r="E39" s="450" t="str">
        <f t="shared" si="1"/>
        <v/>
      </c>
      <c r="F39" s="448"/>
      <c r="G39" s="455" t="str">
        <f t="shared" si="6"/>
        <v/>
      </c>
      <c r="H39" s="452" t="str">
        <f t="shared" si="7"/>
        <v/>
      </c>
      <c r="I39" s="172" t="str">
        <f t="shared" si="4"/>
        <v/>
      </c>
      <c r="J39" s="172"/>
      <c r="K39" s="368"/>
      <c r="L39" s="368"/>
      <c r="M39" s="368"/>
      <c r="N39" s="368">
        <v>54</v>
      </c>
      <c r="O39" s="370" t="s">
        <v>5</v>
      </c>
      <c r="P39" s="370">
        <v>5</v>
      </c>
      <c r="Q39" s="368">
        <v>53</v>
      </c>
      <c r="R39" s="374" t="str">
        <f>'T5'!F33</f>
        <v/>
      </c>
      <c r="S39" s="375" t="str">
        <f>IF(OR(R39="",$AL$10&lt;2),"",'T5'!O33)</f>
        <v/>
      </c>
      <c r="T39" s="376" t="str">
        <f>IF(R39="","",'T5'!$H$10)</f>
        <v/>
      </c>
      <c r="U39" s="518"/>
      <c r="V39" s="377"/>
      <c r="W39" s="368"/>
      <c r="X39" s="368"/>
      <c r="Y39" s="368"/>
      <c r="Z39" s="368"/>
      <c r="AA39" s="368"/>
      <c r="AB39" s="172"/>
      <c r="AC39" s="172"/>
      <c r="AD39" s="172"/>
      <c r="AE39" s="172"/>
      <c r="AF39" s="172"/>
      <c r="AG39" s="172"/>
      <c r="AH39" s="172"/>
      <c r="AI39" s="172"/>
      <c r="AJ39" s="172"/>
      <c r="AK39" s="368"/>
      <c r="AL39" s="368"/>
      <c r="AM39" s="393"/>
      <c r="AN39" s="393"/>
      <c r="AO39" s="393"/>
    </row>
    <row r="40" spans="1:41" s="159" customFormat="1" ht="29.25" customHeight="1">
      <c r="A40" s="171">
        <v>36</v>
      </c>
      <c r="B40" s="171"/>
      <c r="C40" s="487"/>
      <c r="D40" s="450" t="str">
        <f t="shared" si="0"/>
        <v/>
      </c>
      <c r="E40" s="450" t="str">
        <f t="shared" si="1"/>
        <v/>
      </c>
      <c r="F40" s="448"/>
      <c r="G40" s="455" t="str">
        <f t="shared" si="6"/>
        <v/>
      </c>
      <c r="H40" s="452" t="str">
        <f t="shared" si="7"/>
        <v/>
      </c>
      <c r="I40" s="172" t="str">
        <f t="shared" si="4"/>
        <v/>
      </c>
      <c r="J40" s="172"/>
      <c r="K40" s="368"/>
      <c r="L40" s="368"/>
      <c r="M40" s="368"/>
      <c r="N40" s="368">
        <v>61</v>
      </c>
      <c r="O40" s="370" t="s">
        <v>2</v>
      </c>
      <c r="P40" s="370">
        <v>6</v>
      </c>
      <c r="Q40" s="368">
        <v>54</v>
      </c>
      <c r="R40" s="374" t="str">
        <f>'T5'!F34</f>
        <v/>
      </c>
      <c r="S40" s="375" t="str">
        <f>IF(OR(R40="",$AL$10&lt;2),"",'T5'!O34)</f>
        <v/>
      </c>
      <c r="T40" s="376" t="str">
        <f>IF(R40="","",'T5'!$H$10)</f>
        <v/>
      </c>
      <c r="U40" s="518"/>
      <c r="V40" s="377"/>
      <c r="W40" s="368"/>
      <c r="X40" s="368"/>
      <c r="Y40" s="368"/>
      <c r="Z40" s="368"/>
      <c r="AA40" s="368"/>
      <c r="AB40" s="172"/>
      <c r="AC40" s="172"/>
      <c r="AD40" s="172"/>
      <c r="AE40" s="172"/>
      <c r="AF40" s="172"/>
      <c r="AG40" s="172"/>
      <c r="AH40" s="172"/>
      <c r="AI40" s="172"/>
      <c r="AJ40" s="172"/>
      <c r="AK40" s="368"/>
      <c r="AL40" s="368"/>
      <c r="AM40" s="393"/>
      <c r="AN40" s="393"/>
      <c r="AO40" s="393"/>
    </row>
    <row r="41" spans="1:41" s="159" customFormat="1" ht="29.25" customHeight="1">
      <c r="A41" s="171">
        <v>37</v>
      </c>
      <c r="B41" s="171"/>
      <c r="C41" s="487"/>
      <c r="D41" s="450" t="str">
        <f t="shared" si="0"/>
        <v/>
      </c>
      <c r="E41" s="450" t="str">
        <f t="shared" si="1"/>
        <v/>
      </c>
      <c r="F41" s="448"/>
      <c r="G41" s="455" t="str">
        <f t="shared" si="6"/>
        <v/>
      </c>
      <c r="H41" s="452" t="str">
        <f t="shared" si="7"/>
        <v/>
      </c>
      <c r="I41" s="172" t="str">
        <f t="shared" si="4"/>
        <v/>
      </c>
      <c r="J41" s="172"/>
      <c r="K41" s="368"/>
      <c r="L41" s="368"/>
      <c r="M41" s="368"/>
      <c r="N41" s="368">
        <v>62</v>
      </c>
      <c r="O41" s="370" t="s">
        <v>3</v>
      </c>
      <c r="P41" s="370">
        <v>6</v>
      </c>
      <c r="Q41" s="368">
        <v>61</v>
      </c>
      <c r="R41" s="374" t="str">
        <f>'T6'!F31</f>
        <v/>
      </c>
      <c r="S41" s="375" t="str">
        <f>IF(OR(R41="",$AL$11&lt;2),"",'T6'!O31)</f>
        <v/>
      </c>
      <c r="T41" s="376" t="str">
        <f>IF(R41="","",'T6'!$H$10)</f>
        <v/>
      </c>
      <c r="U41" s="518" t="s">
        <v>33</v>
      </c>
      <c r="V41" s="377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368"/>
      <c r="AL41" s="368"/>
      <c r="AM41" s="393"/>
      <c r="AN41" s="393"/>
      <c r="AO41" s="393"/>
    </row>
    <row r="42" spans="1:41" s="159" customFormat="1" ht="29.25" customHeight="1">
      <c r="A42" s="171">
        <v>38</v>
      </c>
      <c r="B42" s="171"/>
      <c r="C42" s="487"/>
      <c r="D42" s="450" t="str">
        <f t="shared" si="0"/>
        <v/>
      </c>
      <c r="E42" s="450" t="str">
        <f t="shared" si="1"/>
        <v/>
      </c>
      <c r="F42" s="448"/>
      <c r="G42" s="455" t="str">
        <f t="shared" si="6"/>
        <v/>
      </c>
      <c r="H42" s="452" t="str">
        <f t="shared" si="7"/>
        <v/>
      </c>
      <c r="I42" s="172" t="str">
        <f t="shared" si="4"/>
        <v/>
      </c>
      <c r="J42" s="172"/>
      <c r="K42" s="368"/>
      <c r="L42" s="368"/>
      <c r="M42" s="368"/>
      <c r="N42" s="368">
        <v>63</v>
      </c>
      <c r="O42" s="370" t="s">
        <v>4</v>
      </c>
      <c r="P42" s="370">
        <v>6</v>
      </c>
      <c r="Q42" s="368">
        <v>62</v>
      </c>
      <c r="R42" s="374" t="str">
        <f>'T6'!F32</f>
        <v/>
      </c>
      <c r="S42" s="375" t="str">
        <f>IF(OR(R42="",$AL$11&lt;2),"",'T6'!O32)</f>
        <v/>
      </c>
      <c r="T42" s="376" t="str">
        <f>IF(R42="","",'T6'!$H$10)</f>
        <v/>
      </c>
      <c r="U42" s="518"/>
      <c r="V42" s="377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368"/>
      <c r="AL42" s="368"/>
      <c r="AM42" s="393"/>
      <c r="AN42" s="393"/>
      <c r="AO42" s="393"/>
    </row>
    <row r="43" spans="1:41" s="159" customFormat="1" ht="29.25" customHeight="1">
      <c r="A43" s="171">
        <v>39</v>
      </c>
      <c r="B43" s="171"/>
      <c r="C43" s="487"/>
      <c r="D43" s="450" t="str">
        <f t="shared" si="0"/>
        <v/>
      </c>
      <c r="E43" s="450" t="str">
        <f t="shared" si="1"/>
        <v/>
      </c>
      <c r="F43" s="448"/>
      <c r="G43" s="455" t="str">
        <f t="shared" si="6"/>
        <v/>
      </c>
      <c r="H43" s="452" t="str">
        <f t="shared" si="7"/>
        <v/>
      </c>
      <c r="I43" s="172" t="str">
        <f t="shared" si="4"/>
        <v/>
      </c>
      <c r="J43" s="172"/>
      <c r="K43" s="368"/>
      <c r="L43" s="368"/>
      <c r="M43" s="368"/>
      <c r="N43" s="368">
        <v>64</v>
      </c>
      <c r="O43" s="370" t="s">
        <v>5</v>
      </c>
      <c r="P43" s="370">
        <v>6</v>
      </c>
      <c r="Q43" s="368">
        <v>63</v>
      </c>
      <c r="R43" s="374" t="str">
        <f>'T6'!F33</f>
        <v/>
      </c>
      <c r="S43" s="375" t="str">
        <f>IF(OR(R43="",$AL$11&lt;2),"",'T6'!O33)</f>
        <v/>
      </c>
      <c r="T43" s="376" t="str">
        <f>IF(R43="","",'T6'!$H$10)</f>
        <v/>
      </c>
      <c r="U43" s="518"/>
      <c r="V43" s="377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368"/>
      <c r="AL43" s="368"/>
      <c r="AM43" s="393"/>
      <c r="AN43" s="393"/>
      <c r="AO43" s="393"/>
    </row>
    <row r="44" spans="1:41" s="159" customFormat="1" ht="29.25" customHeight="1">
      <c r="A44" s="171">
        <v>40</v>
      </c>
      <c r="B44" s="171"/>
      <c r="C44" s="488"/>
      <c r="D44" s="451" t="str">
        <f t="shared" si="0"/>
        <v/>
      </c>
      <c r="E44" s="451" t="str">
        <f t="shared" si="1"/>
        <v/>
      </c>
      <c r="F44" s="449"/>
      <c r="G44" s="456" t="str">
        <f t="shared" si="6"/>
        <v/>
      </c>
      <c r="H44" s="453" t="str">
        <f t="shared" si="7"/>
        <v/>
      </c>
      <c r="I44" s="172" t="str">
        <f t="shared" si="4"/>
        <v/>
      </c>
      <c r="J44" s="172"/>
      <c r="K44" s="368"/>
      <c r="L44" s="368"/>
      <c r="M44" s="368"/>
      <c r="N44" s="368">
        <v>71</v>
      </c>
      <c r="O44" s="370" t="s">
        <v>2</v>
      </c>
      <c r="P44" s="370">
        <v>7</v>
      </c>
      <c r="Q44" s="368">
        <v>64</v>
      </c>
      <c r="R44" s="374" t="str">
        <f>'T6'!F34</f>
        <v/>
      </c>
      <c r="S44" s="375" t="str">
        <f>IF(OR(R44="",$AL$11&lt;2),"",'T6'!O34)</f>
        <v/>
      </c>
      <c r="T44" s="376" t="str">
        <f>IF(R44="","",'T6'!$H$10)</f>
        <v/>
      </c>
      <c r="U44" s="518"/>
      <c r="V44" s="377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</row>
    <row r="45" spans="1:41" s="159" customFormat="1" ht="29.25" customHeight="1">
      <c r="I45" s="172"/>
      <c r="J45" s="172"/>
      <c r="K45" s="368"/>
      <c r="L45" s="368"/>
      <c r="M45" s="368"/>
      <c r="N45" s="368">
        <v>72</v>
      </c>
      <c r="O45" s="370" t="s">
        <v>3</v>
      </c>
      <c r="P45" s="370">
        <v>7</v>
      </c>
      <c r="Q45" s="368">
        <v>71</v>
      </c>
      <c r="R45" s="374" t="str">
        <f>'T7'!F31</f>
        <v/>
      </c>
      <c r="S45" s="375" t="str">
        <f>IF(OR(R45="",$AL$12&lt;2),"",'T7'!O31)</f>
        <v/>
      </c>
      <c r="T45" s="376" t="str">
        <f>IF(R45="","",'T7'!$H$10)</f>
        <v/>
      </c>
      <c r="U45" s="518" t="s">
        <v>34</v>
      </c>
      <c r="V45" s="377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</row>
    <row r="46" spans="1:41" s="159" customFormat="1" ht="29.25" customHeight="1">
      <c r="I46" s="172"/>
      <c r="J46" s="172"/>
      <c r="K46" s="368"/>
      <c r="L46" s="368"/>
      <c r="M46" s="368"/>
      <c r="N46" s="368">
        <v>73</v>
      </c>
      <c r="O46" s="370" t="s">
        <v>4</v>
      </c>
      <c r="P46" s="370">
        <v>7</v>
      </c>
      <c r="Q46" s="368">
        <v>72</v>
      </c>
      <c r="R46" s="374" t="str">
        <f>'T7'!F32</f>
        <v/>
      </c>
      <c r="S46" s="375" t="str">
        <f>IF(OR(R46="",$AL$12&lt;2),"",'T7'!O32)</f>
        <v/>
      </c>
      <c r="T46" s="376" t="str">
        <f>IF(R46="","",'T7'!$H$10)</f>
        <v/>
      </c>
      <c r="U46" s="518"/>
      <c r="V46" s="377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</row>
    <row r="47" spans="1:41" s="159" customFormat="1" ht="29.25" customHeight="1">
      <c r="I47" s="172"/>
      <c r="J47" s="172"/>
      <c r="K47" s="368"/>
      <c r="L47" s="368"/>
      <c r="M47" s="368"/>
      <c r="N47" s="368">
        <v>74</v>
      </c>
      <c r="O47" s="370" t="s">
        <v>5</v>
      </c>
      <c r="P47" s="370">
        <v>7</v>
      </c>
      <c r="Q47" s="368">
        <v>73</v>
      </c>
      <c r="R47" s="374" t="str">
        <f>'T7'!F33</f>
        <v/>
      </c>
      <c r="S47" s="375" t="str">
        <f>IF(OR(R47="",$AL$12&lt;2),"",'T7'!O33)</f>
        <v/>
      </c>
      <c r="T47" s="376" t="str">
        <f>IF(R47="","",'T7'!$H$10)</f>
        <v/>
      </c>
      <c r="U47" s="518"/>
      <c r="V47" s="377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</row>
    <row r="48" spans="1:41" s="159" customFormat="1" ht="29.25" customHeight="1">
      <c r="I48" s="172"/>
      <c r="J48" s="172"/>
      <c r="K48" s="368"/>
      <c r="L48" s="368"/>
      <c r="M48" s="368"/>
      <c r="N48" s="368">
        <v>81</v>
      </c>
      <c r="O48" s="370" t="s">
        <v>2</v>
      </c>
      <c r="P48" s="370">
        <v>8</v>
      </c>
      <c r="Q48" s="368">
        <v>74</v>
      </c>
      <c r="R48" s="374" t="str">
        <f>'T7'!F34</f>
        <v/>
      </c>
      <c r="S48" s="375" t="str">
        <f>IF(OR(R48="",$AL$12&lt;2),"",'T7'!O34)</f>
        <v/>
      </c>
      <c r="T48" s="376" t="str">
        <f>IF(R48="","",'T7'!$H$10)</f>
        <v/>
      </c>
      <c r="U48" s="518"/>
      <c r="V48" s="377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</row>
    <row r="49" spans="1:38" s="159" customFormat="1" ht="29.25" customHeight="1">
      <c r="I49" s="172"/>
      <c r="J49" s="172"/>
      <c r="K49" s="368"/>
      <c r="L49" s="368"/>
      <c r="M49" s="368"/>
      <c r="N49" s="368">
        <v>82</v>
      </c>
      <c r="O49" s="370" t="s">
        <v>3</v>
      </c>
      <c r="P49" s="370">
        <v>8</v>
      </c>
      <c r="Q49" s="368">
        <v>81</v>
      </c>
      <c r="R49" s="374" t="str">
        <f>'T8'!F31</f>
        <v/>
      </c>
      <c r="S49" s="375" t="str">
        <f>IF(OR(R49="",$AL$13&lt;2),"",'T8'!O31)</f>
        <v/>
      </c>
      <c r="T49" s="376" t="str">
        <f>IF(R49="","",'T8'!$H$10)</f>
        <v/>
      </c>
      <c r="U49" s="518" t="s">
        <v>35</v>
      </c>
      <c r="V49" s="377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</row>
    <row r="50" spans="1:38" s="159" customFormat="1" ht="29.25" customHeight="1">
      <c r="I50" s="172"/>
      <c r="J50" s="172"/>
      <c r="K50" s="368"/>
      <c r="L50" s="368"/>
      <c r="M50" s="368"/>
      <c r="N50" s="368">
        <v>83</v>
      </c>
      <c r="O50" s="370" t="s">
        <v>4</v>
      </c>
      <c r="P50" s="370">
        <v>8</v>
      </c>
      <c r="Q50" s="368">
        <v>82</v>
      </c>
      <c r="R50" s="374" t="str">
        <f>'T8'!F32</f>
        <v/>
      </c>
      <c r="S50" s="375" t="str">
        <f>IF(OR(R50="",$AL$13&lt;2),"",'T8'!O32)</f>
        <v/>
      </c>
      <c r="T50" s="376" t="str">
        <f>IF(R50="","",'T8'!$H$10)</f>
        <v/>
      </c>
      <c r="U50" s="518"/>
      <c r="V50" s="377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</row>
    <row r="51" spans="1:38" s="159" customFormat="1" ht="20.100000000000001" hidden="1" customHeight="1">
      <c r="I51" s="172"/>
      <c r="J51" s="172"/>
      <c r="K51" s="368"/>
      <c r="L51" s="368"/>
      <c r="M51" s="368"/>
      <c r="N51" s="368">
        <v>84</v>
      </c>
      <c r="O51" s="370" t="s">
        <v>5</v>
      </c>
      <c r="P51" s="370">
        <v>8</v>
      </c>
      <c r="Q51" s="368">
        <v>83</v>
      </c>
      <c r="R51" s="374" t="str">
        <f>'T8'!F33</f>
        <v/>
      </c>
      <c r="S51" s="375" t="str">
        <f>IF(OR(R51="",$AL$13&lt;2),"",'T8'!O33)</f>
        <v/>
      </c>
      <c r="T51" s="376" t="str">
        <f>IF(R51="","",'T8'!$H$10)</f>
        <v/>
      </c>
      <c r="U51" s="518"/>
      <c r="V51" s="377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</row>
    <row r="52" spans="1:38" s="159" customFormat="1" ht="20.100000000000001" hidden="1" customHeight="1">
      <c r="I52" s="172"/>
      <c r="J52" s="172"/>
      <c r="K52" s="368"/>
      <c r="L52" s="368"/>
      <c r="M52" s="368"/>
      <c r="N52" s="368">
        <v>91</v>
      </c>
      <c r="O52" s="370" t="s">
        <v>2</v>
      </c>
      <c r="P52" s="370">
        <v>9</v>
      </c>
      <c r="Q52" s="368">
        <v>84</v>
      </c>
      <c r="R52" s="374" t="str">
        <f>'T8'!F34</f>
        <v/>
      </c>
      <c r="S52" s="375" t="str">
        <f>IF(OR(R52="",$AL$13&lt;2),"",'T8'!O34)</f>
        <v/>
      </c>
      <c r="T52" s="376" t="str">
        <f>IF(R52="","",'T8'!$H$10)</f>
        <v/>
      </c>
      <c r="U52" s="518"/>
      <c r="V52" s="377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</row>
    <row r="53" spans="1:38" ht="20.100000000000001" hidden="1" customHeight="1" thickBot="1">
      <c r="A53" s="74"/>
      <c r="B53" s="74"/>
      <c r="C53" s="74"/>
      <c r="D53" s="519" t="s">
        <v>46</v>
      </c>
      <c r="E53" s="519"/>
      <c r="F53" s="519"/>
      <c r="G53" s="519"/>
      <c r="H53" s="153" t="s">
        <v>47</v>
      </c>
      <c r="K53" s="368"/>
      <c r="L53" s="368"/>
      <c r="M53" s="368"/>
      <c r="N53" s="368">
        <v>92</v>
      </c>
      <c r="O53" s="370" t="s">
        <v>3</v>
      </c>
      <c r="P53" s="370">
        <v>9</v>
      </c>
      <c r="Q53" s="368">
        <v>91</v>
      </c>
      <c r="R53" s="374" t="str">
        <f>'T9'!F31</f>
        <v/>
      </c>
      <c r="S53" s="375" t="str">
        <f>IF(OR(R53="",$AL$14&lt;2),"",'T9'!O31)</f>
        <v/>
      </c>
      <c r="T53" s="376" t="str">
        <f>IF(R53="","",'T9'!$H$10)</f>
        <v/>
      </c>
      <c r="U53" s="518" t="s">
        <v>36</v>
      </c>
      <c r="V53" s="377"/>
    </row>
    <row r="54" spans="1:38" ht="20.100000000000001" hidden="1" customHeight="1" thickBot="1">
      <c r="A54" s="74"/>
      <c r="B54" s="74"/>
      <c r="C54" s="78" t="s">
        <v>40</v>
      </c>
      <c r="D54" s="116" t="s">
        <v>41</v>
      </c>
      <c r="E54" s="117" t="s">
        <v>42</v>
      </c>
      <c r="F54" s="117" t="s">
        <v>43</v>
      </c>
      <c r="G54" s="117" t="s">
        <v>44</v>
      </c>
      <c r="H54" s="117" t="s">
        <v>45</v>
      </c>
      <c r="K54" s="368"/>
      <c r="L54" s="368"/>
      <c r="M54" s="368"/>
      <c r="N54" s="368">
        <v>93</v>
      </c>
      <c r="O54" s="370" t="s">
        <v>4</v>
      </c>
      <c r="P54" s="370">
        <v>9</v>
      </c>
      <c r="Q54" s="368">
        <v>92</v>
      </c>
      <c r="R54" s="374" t="str">
        <f>'T9'!F32</f>
        <v/>
      </c>
      <c r="S54" s="375" t="str">
        <f>IF(OR(R54="",$AL$14&lt;2),"",'T9'!O32)</f>
        <v/>
      </c>
      <c r="T54" s="376" t="str">
        <f>IF(R54="","",'T9'!$H$10)</f>
        <v/>
      </c>
      <c r="U54" s="518"/>
      <c r="V54" s="377"/>
    </row>
    <row r="55" spans="1:38" ht="20.100000000000001" hidden="1" customHeight="1">
      <c r="A55" s="75">
        <v>11</v>
      </c>
      <c r="B55" s="175"/>
      <c r="C55" s="79" t="str">
        <f>'T1'!F32</f>
        <v/>
      </c>
      <c r="D55" s="104" t="str">
        <f>IF('T1'!$C$24="","",IF('T1'!$H$11="","",IF('T1'!$H$11=3,'T1'!$K$15,'T1'!$D$15)))</f>
        <v/>
      </c>
      <c r="E55" s="104" t="str">
        <f>IF('T1'!$D$24="","",IF('T1'!$H$11="","",IF('T1'!$H$11=3,'T1'!$K$16,'T1'!$D$17)))</f>
        <v/>
      </c>
      <c r="F55" s="104" t="str">
        <f>IF('T1'!E24="","",IF('T1'!$H$11="","",IF('T1'!$H$11=3,'T1'!$K$18,'T1'!$D$19)))</f>
        <v/>
      </c>
      <c r="G55" s="105" t="str">
        <f>IF('T1'!F24="","",IF('T1'!$H$11="","",IF('T1'!$H$11=3,'T1'!$K$19,"")))</f>
        <v/>
      </c>
      <c r="H55" s="106" t="str">
        <f>IF('T1'!$K$24="","",IF('T1'!$H$11="","",IF('T1'!$H$11=3,'T1'!$M$15,'T1'!$F$15)))</f>
        <v/>
      </c>
      <c r="K55" s="368"/>
      <c r="L55" s="368"/>
      <c r="M55" s="368"/>
      <c r="N55" s="368">
        <v>94</v>
      </c>
      <c r="O55" s="370" t="s">
        <v>5</v>
      </c>
      <c r="P55" s="370">
        <v>9</v>
      </c>
      <c r="Q55" s="368">
        <v>93</v>
      </c>
      <c r="R55" s="374" t="str">
        <f>'T9'!F33</f>
        <v/>
      </c>
      <c r="S55" s="375" t="str">
        <f>IF(OR(R55="",$AL$14&lt;2),"",'T9'!O33)</f>
        <v/>
      </c>
      <c r="T55" s="376" t="str">
        <f>IF(R55="","",'T9'!$H$10)</f>
        <v/>
      </c>
      <c r="U55" s="518"/>
      <c r="V55" s="377"/>
    </row>
    <row r="56" spans="1:38" ht="20.100000000000001" hidden="1" customHeight="1">
      <c r="A56" s="76">
        <v>12</v>
      </c>
      <c r="B56" s="175"/>
      <c r="C56" s="65" t="str">
        <f>'T1'!F33</f>
        <v/>
      </c>
      <c r="D56" s="107" t="str">
        <f>IF('T1'!C25="","",IF('T1'!$H$11="","",IF('T1'!$H$11=3,'T1'!$L$15,'T1'!$E$15)))</f>
        <v/>
      </c>
      <c r="E56" s="107" t="str">
        <f>IF('T1'!D25="","",IF('T1'!$H$11="","",IF('T1'!$H$11=3,'T1'!$K$17,'T1'!$D$18)))</f>
        <v/>
      </c>
      <c r="F56" s="107" t="str">
        <f>IF('T1'!E25="","",IF('T1'!$H$11="","",IF('T1'!$H$11=3,'T1'!$L$18,'T1'!$D$20)))</f>
        <v/>
      </c>
      <c r="G56" s="108" t="str">
        <f>IF('T1'!F25="","",IF('T1'!$H$11="","",IF('T1'!$H$11=3,'T1'!$K$20,"")))</f>
        <v/>
      </c>
      <c r="H56" s="109" t="str">
        <f>IF('T1'!$K$25="","",IF('T1'!$H$11="","",IF('T1'!$H$11=3,'T1'!$N$15,'T1'!$G$15)))</f>
        <v/>
      </c>
      <c r="K56" s="368"/>
      <c r="L56" s="368"/>
      <c r="M56" s="368"/>
      <c r="N56" s="368">
        <v>101</v>
      </c>
      <c r="O56" s="370" t="s">
        <v>2</v>
      </c>
      <c r="P56" s="370">
        <v>10</v>
      </c>
      <c r="Q56" s="368">
        <v>94</v>
      </c>
      <c r="R56" s="374" t="str">
        <f>'T9'!F34</f>
        <v/>
      </c>
      <c r="S56" s="375" t="str">
        <f>IF(OR(R56="",$AL$14&lt;2),"",'T9'!O34)</f>
        <v/>
      </c>
      <c r="T56" s="376" t="str">
        <f>IF(R56="","",'T9'!$H$10)</f>
        <v/>
      </c>
      <c r="U56" s="518"/>
      <c r="V56" s="377"/>
    </row>
    <row r="57" spans="1:38" ht="20.100000000000001" hidden="1" customHeight="1">
      <c r="A57" s="76">
        <v>13</v>
      </c>
      <c r="B57" s="175"/>
      <c r="C57" s="102" t="str">
        <f>'T1'!F34</f>
        <v/>
      </c>
      <c r="D57" s="110" t="str">
        <f>IF('T1'!C26="","",IF('T1'!$H$11="","",IF('T1'!$H$11=3,'T1'!$L$16,'T1'!$D$16)))</f>
        <v/>
      </c>
      <c r="E57" s="110" t="str">
        <f>IF('T1'!E26="","",IF('T1'!$H$11="","",IF('T1'!$H$11=3,'T1'!$L$17,'T1'!$E$17)))</f>
        <v/>
      </c>
      <c r="F57" s="110" t="str">
        <f>IF('T1'!E26="","",IF('T1'!$H$11="","",IF('T1'!$H$11=3,'T1'!$L$19,'T1'!$E$20)))</f>
        <v/>
      </c>
      <c r="G57" s="111" t="str">
        <f>IF('T1'!F26="","",IF('T1'!$H$11="","",IF('T1'!$H$11=3,'T1'!$L$20,"")))</f>
        <v/>
      </c>
      <c r="H57" s="112" t="str">
        <f>IF('T1'!$K$26="","",IF('T1'!$H$11="","",IF('T1'!$H$11=3,'T1'!$N$16,'T1'!$F$16)))</f>
        <v/>
      </c>
      <c r="K57" s="368"/>
      <c r="L57" s="368"/>
      <c r="M57" s="368"/>
      <c r="N57" s="368">
        <v>102</v>
      </c>
      <c r="O57" s="370" t="s">
        <v>3</v>
      </c>
      <c r="P57" s="370">
        <v>10</v>
      </c>
      <c r="Q57" s="368">
        <v>101</v>
      </c>
      <c r="R57" s="374" t="str">
        <f>'T10'!F31</f>
        <v/>
      </c>
      <c r="S57" s="375" t="str">
        <f>IF(OR(R57="",$AL$15&lt;2),"",'T10'!O31)</f>
        <v/>
      </c>
      <c r="T57" s="376" t="str">
        <f>IF(R57="","",'T10'!$H$10)</f>
        <v/>
      </c>
      <c r="U57" s="518" t="s">
        <v>37</v>
      </c>
      <c r="V57" s="377"/>
    </row>
    <row r="58" spans="1:38" ht="20.100000000000001" hidden="1" customHeight="1" thickBot="1">
      <c r="A58" s="77">
        <v>14</v>
      </c>
      <c r="B58" s="176"/>
      <c r="C58" s="118" t="str">
        <f>'T1'!F35</f>
        <v/>
      </c>
      <c r="D58" s="113" t="str">
        <f>IF('T1'!C27="","",IF('T1'!$H$11="","",IF('T1'!$H$11=4,'T1'!$E$16,"")))</f>
        <v/>
      </c>
      <c r="E58" s="113" t="str">
        <f>IF('T1'!D27="","",IF('T1'!$H$11="","",IF('T1'!$H$11=4,'T1'!$E$18,"")))</f>
        <v/>
      </c>
      <c r="F58" s="113" t="str">
        <f>IF('T1'!E27="","",IF('T1'!$H$11="","",IF('T1'!$H$11=4,'T1'!$E$19,"")))</f>
        <v/>
      </c>
      <c r="G58" s="114" t="str">
        <f>IF('T1'!F27="","",IF('T1'!$H$11="","",IF('T1'!$H$11=4,'T1'!$F$27,"")))</f>
        <v/>
      </c>
      <c r="H58" s="115" t="str">
        <f>IF('T1'!$K$27="","",IF('T1'!$H$11="","",IF('T1'!$H$11=4,'T1'!$G$16,"")))</f>
        <v/>
      </c>
      <c r="K58" s="368"/>
      <c r="L58" s="368"/>
      <c r="M58" s="368"/>
      <c r="N58" s="368">
        <v>103</v>
      </c>
      <c r="O58" s="370" t="s">
        <v>4</v>
      </c>
      <c r="P58" s="370">
        <v>10</v>
      </c>
      <c r="Q58" s="368">
        <v>102</v>
      </c>
      <c r="R58" s="374" t="str">
        <f>'T10'!F32</f>
        <v/>
      </c>
      <c r="S58" s="375" t="str">
        <f>IF(OR(R58="",$AL$15&lt;2),"",'T10'!O32)</f>
        <v/>
      </c>
      <c r="T58" s="376" t="str">
        <f>IF(R58="","",'T10'!$H$10)</f>
        <v/>
      </c>
      <c r="U58" s="518"/>
      <c r="V58" s="377"/>
    </row>
    <row r="59" spans="1:38" ht="20.100000000000001" hidden="1" customHeight="1">
      <c r="A59" s="72">
        <v>21</v>
      </c>
      <c r="B59" s="175"/>
      <c r="C59" s="69" t="str">
        <f>'T2'!F31</f>
        <v/>
      </c>
      <c r="D59" s="104" t="str">
        <f>IF('T2'!$C$23="","",IF('T2'!$H$10="","",IF('T2'!$H$10=3,'T2'!$K$14,'T2'!$D$14)))</f>
        <v/>
      </c>
      <c r="E59" s="104" t="str">
        <f>IF('T2'!$D$23="","",IF('T2'!$H$10="","",IF('T2'!$H$10=3,'T2'!$K$15,'T2'!$D$16)))</f>
        <v/>
      </c>
      <c r="F59" s="104" t="str">
        <f>IF('T2'!$E$23="","",IF('T2'!$H$10="","",IF('T2'!$H$10=3,'T2'!$K$17,'T2'!$D$18)))</f>
        <v/>
      </c>
      <c r="G59" s="105" t="str">
        <f>IF('T2'!$F$23="","",IF('T2'!$H$10="","",IF('T2'!$H$10=3,'T2'!$K$18,"")))</f>
        <v/>
      </c>
      <c r="H59" s="106" t="str">
        <f>IF('T2'!$K$23="","",IF('T2'!$H$10="","",IF('T2'!$H$10=3,'T2'!$M$14,'T2'!$F$14)))</f>
        <v/>
      </c>
      <c r="K59" s="368"/>
      <c r="L59" s="368"/>
      <c r="M59" s="368"/>
      <c r="N59" s="368">
        <v>104</v>
      </c>
      <c r="O59" s="370" t="s">
        <v>5</v>
      </c>
      <c r="P59" s="370">
        <v>10</v>
      </c>
      <c r="Q59" s="368">
        <v>103</v>
      </c>
      <c r="R59" s="374" t="str">
        <f>'T10'!F33</f>
        <v/>
      </c>
      <c r="S59" s="375" t="str">
        <f>IF(OR(R59="",$AL$15&lt;2),"",'T10'!O33)</f>
        <v/>
      </c>
      <c r="T59" s="376" t="str">
        <f>IF(R59="","",'T10'!$H$10)</f>
        <v/>
      </c>
      <c r="U59" s="518"/>
      <c r="V59" s="377"/>
    </row>
    <row r="60" spans="1:38" ht="20.100000000000001" hidden="1" customHeight="1">
      <c r="A60" s="70">
        <v>22</v>
      </c>
      <c r="B60" s="175"/>
      <c r="C60" s="80" t="str">
        <f>'T2'!F32</f>
        <v/>
      </c>
      <c r="D60" s="107" t="str">
        <f>IF('T2'!$C$24="","",IF('T2'!$H$10="","",IF('T2'!$H$10=3,'T2'!$L$14,'T2'!$E$14)))</f>
        <v/>
      </c>
      <c r="E60" s="107" t="str">
        <f>IF('T2'!$D$24="","",IF('T2'!$H$10="","",IF('T2'!$H$10=3,'T2'!$K$16,'T2'!$D$17)))</f>
        <v/>
      </c>
      <c r="F60" s="107" t="str">
        <f>IF('T2'!$E$24="","",IF('T2'!$H$10="","",IF('T2'!$H$10=3,'T2'!$L$17,'T2'!$D$19)))</f>
        <v/>
      </c>
      <c r="G60" s="108" t="str">
        <f>IF('T2'!$F$24="","",IF('T2'!$H$10="","",IF('T2'!$H$10=3,'T2'!$K$19,"")))</f>
        <v/>
      </c>
      <c r="H60" s="109" t="str">
        <f>IF('T2'!$K$24="","",IF('T2'!$H$10="","",IF('T2'!$H$10=3,'T2'!$N$14,'T2'!$G$14)))</f>
        <v/>
      </c>
      <c r="K60" s="368"/>
      <c r="L60" s="368"/>
      <c r="M60" s="368"/>
      <c r="N60" s="368">
        <v>111</v>
      </c>
      <c r="O60" s="370" t="s">
        <v>2</v>
      </c>
      <c r="P60" s="370">
        <v>11</v>
      </c>
      <c r="Q60" s="368">
        <v>104</v>
      </c>
      <c r="R60" s="374" t="str">
        <f>'T10'!F34</f>
        <v/>
      </c>
      <c r="S60" s="375" t="str">
        <f>IF(OR(R60="",$AL$15&lt;2),"",'T10'!O34)</f>
        <v/>
      </c>
      <c r="T60" s="376" t="str">
        <f>IF(R60="","",'T10'!$H$10)</f>
        <v/>
      </c>
      <c r="U60" s="518"/>
      <c r="V60" s="377"/>
    </row>
    <row r="61" spans="1:38" ht="20.100000000000001" hidden="1" customHeight="1">
      <c r="A61" s="70">
        <v>23</v>
      </c>
      <c r="B61" s="175"/>
      <c r="C61" s="103" t="str">
        <f>'T2'!F33</f>
        <v/>
      </c>
      <c r="D61" s="110" t="str">
        <f>IF('T2'!$C$25="","",IF('T2'!$H$10="","",IF('T2'!$H$10=3,'T2'!$L$15,'T2'!$D$15)))</f>
        <v/>
      </c>
      <c r="E61" s="110" t="str">
        <f>IF('T2'!$D$25="","",IF('T2'!$H$10="","",IF('T2'!$H$10=3,'T2'!$L$16,'T2'!$E$16)))</f>
        <v/>
      </c>
      <c r="F61" s="110" t="str">
        <f>IF('T2'!$E$25="","",IF('T2'!$H$10="","",IF('T2'!$H$10=3,'T2'!$L$18,'T2'!$E$19)))</f>
        <v/>
      </c>
      <c r="G61" s="111" t="str">
        <f>IF('T2'!$F$25="","",IF('T2'!$H$10="","",IF('T2'!$H$10=3,'T2'!$L$19,"")))</f>
        <v/>
      </c>
      <c r="H61" s="112" t="str">
        <f>IF('T2'!$K$25="","",IF('T2'!$H$10="","",IF('T2'!$H$10=3,'T2'!$N$15,'T2'!$F$15)))</f>
        <v/>
      </c>
      <c r="K61" s="368"/>
      <c r="L61" s="368"/>
      <c r="M61" s="368"/>
      <c r="N61" s="368">
        <v>112</v>
      </c>
      <c r="O61" s="370" t="s">
        <v>3</v>
      </c>
      <c r="P61" s="370">
        <v>11</v>
      </c>
      <c r="Q61" s="368">
        <v>111</v>
      </c>
      <c r="R61" s="374" t="str">
        <f>'T11'!F31</f>
        <v/>
      </c>
      <c r="S61" s="375" t="str">
        <f>IF(OR(R61="",$AL$16&lt;2),"",'T11'!O31)</f>
        <v/>
      </c>
      <c r="T61" s="376" t="str">
        <f>IF(R61="","",'T11'!$H$10)</f>
        <v/>
      </c>
      <c r="U61" s="518" t="s">
        <v>38</v>
      </c>
      <c r="V61" s="377"/>
    </row>
    <row r="62" spans="1:38" ht="20.100000000000001" hidden="1" customHeight="1" thickBot="1">
      <c r="A62" s="71">
        <v>24</v>
      </c>
      <c r="B62" s="176"/>
      <c r="C62" s="69" t="str">
        <f>'T2'!F34</f>
        <v/>
      </c>
      <c r="D62" s="113" t="str">
        <f>IF('T2'!$C26="","",IF('T2'!$H$10="","",IF('T2'!$H$10=4,'T2'!$E$15,"")))</f>
        <v/>
      </c>
      <c r="E62" s="113" t="str">
        <f>IF('T2'!$D$26="","",IF('T2'!$H$10="","",IF('T2'!$H$10=4,'T2'!$E$17,"")))</f>
        <v/>
      </c>
      <c r="F62" s="113" t="str">
        <f>IF('T2'!$E$26="","",IF('T2'!$H$10="","",IF('T2'!$H$10=4,'T2'!$E$18,"")))</f>
        <v/>
      </c>
      <c r="G62" s="114" t="str">
        <f>IF('T2'!$F$26="","",IF('T2'!$H$10="","",IF('T2'!$H$10=4,"","")))</f>
        <v/>
      </c>
      <c r="H62" s="115" t="str">
        <f>IF('T2'!$K$26="","",IF('T2'!$H$10="","",IF('T2'!$H$10=4,'T2'!$G$15,"")))</f>
        <v/>
      </c>
      <c r="K62" s="368"/>
      <c r="L62" s="368"/>
      <c r="M62" s="368"/>
      <c r="N62" s="368">
        <v>113</v>
      </c>
      <c r="O62" s="370" t="s">
        <v>4</v>
      </c>
      <c r="P62" s="370">
        <v>11</v>
      </c>
      <c r="Q62" s="368">
        <v>112</v>
      </c>
      <c r="R62" s="374" t="str">
        <f>'T11'!F32</f>
        <v/>
      </c>
      <c r="S62" s="375" t="str">
        <f>IF(OR(R62="",$AL$16&lt;2),"",'T11'!O32)</f>
        <v/>
      </c>
      <c r="T62" s="376" t="str">
        <f>IF(R62="","",'T11'!$H$10)</f>
        <v/>
      </c>
      <c r="U62" s="518"/>
      <c r="V62" s="377"/>
    </row>
    <row r="63" spans="1:38" ht="20.100000000000001" hidden="1" customHeight="1">
      <c r="A63" s="72">
        <v>31</v>
      </c>
      <c r="B63" s="175"/>
      <c r="C63" s="69" t="str">
        <f>'T3'!F31</f>
        <v/>
      </c>
      <c r="D63" s="104" t="str">
        <f>IF('T3'!$C$23="","",IF('T3'!$H$10="","",IF('T3'!$H$10=3,'T3'!$K$14,'T3'!$D$14)))</f>
        <v/>
      </c>
      <c r="E63" s="104" t="str">
        <f>IF('T3'!$D$23="","",IF('T3'!$H$10="","",IF('T3'!$H$10=3,'T3'!$K$15,'T3'!$D$16)))</f>
        <v/>
      </c>
      <c r="F63" s="104" t="str">
        <f>IF('T3'!$E$23="","",IF('T3'!$H$10="","",IF('T3'!$H$10=3,'T3'!$K$17,'T3'!$D$18)))</f>
        <v/>
      </c>
      <c r="G63" s="105" t="str">
        <f>IF('T3'!$F$23="","",IF('T3'!$H$10="","",IF('T3'!$H$10=3,'T3'!$K$18,"")))</f>
        <v/>
      </c>
      <c r="H63" s="106" t="str">
        <f>IF('T3'!$K$23="","",IF('T3'!$H$10="","",IF('T3'!$H$10=3,'T3'!$M$14,'T3'!$F$14)))</f>
        <v/>
      </c>
      <c r="K63" s="368"/>
      <c r="L63" s="368"/>
      <c r="M63" s="368"/>
      <c r="N63" s="368">
        <v>114</v>
      </c>
      <c r="O63" s="370" t="s">
        <v>5</v>
      </c>
      <c r="P63" s="370">
        <v>11</v>
      </c>
      <c r="Q63" s="368">
        <v>113</v>
      </c>
      <c r="R63" s="374" t="str">
        <f>'T11'!F33</f>
        <v/>
      </c>
      <c r="S63" s="375" t="str">
        <f>IF(OR(R63="",$AL$16&lt;2),"",'T11'!O33)</f>
        <v/>
      </c>
      <c r="T63" s="376" t="str">
        <f>IF(R63="","",'T11'!$H$10)</f>
        <v/>
      </c>
      <c r="U63" s="518"/>
      <c r="V63" s="377"/>
    </row>
    <row r="64" spans="1:38" ht="20.100000000000001" hidden="1" customHeight="1">
      <c r="A64" s="70">
        <v>32</v>
      </c>
      <c r="B64" s="175"/>
      <c r="C64" s="66" t="str">
        <f>'T3'!F32</f>
        <v/>
      </c>
      <c r="D64" s="107" t="str">
        <f>IF('T3'!$C$24="","",IF('T3'!$H$10="","",IF('T3'!$H$10=3,'T3'!$L$14,'T3'!$E$14)))</f>
        <v/>
      </c>
      <c r="E64" s="107" t="str">
        <f>IF('T3'!$D$24="","",IF('T3'!$H$10="","",IF('T3'!$H$10=3,'T3'!$K$16,'T3'!$D$17)))</f>
        <v/>
      </c>
      <c r="F64" s="107" t="str">
        <f>IF('T3'!$E$24="","",IF('T3'!$H$10="","",IF('T3'!$H$10=3,'T3'!$L$17,'T3'!$D$19)))</f>
        <v/>
      </c>
      <c r="G64" s="108" t="str">
        <f>IF('T3'!$F$24="","",IF('T3'!$H$10="","",IF('T3'!$H$10=3,'T3'!$K$19,"")))</f>
        <v/>
      </c>
      <c r="H64" s="109" t="str">
        <f>IF('T3'!$K$24="","",IF('T3'!$H$10="","",IF('T3'!$H$10=3,'T3'!$N$14,'T3'!$G$14)))</f>
        <v/>
      </c>
      <c r="K64" s="368"/>
      <c r="L64" s="368"/>
      <c r="M64" s="368"/>
      <c r="N64" s="368">
        <v>121</v>
      </c>
      <c r="O64" s="370" t="s">
        <v>2</v>
      </c>
      <c r="P64" s="370">
        <v>12</v>
      </c>
      <c r="Q64" s="368">
        <v>114</v>
      </c>
      <c r="R64" s="374" t="str">
        <f>'T11'!F34</f>
        <v/>
      </c>
      <c r="S64" s="375" t="str">
        <f>IF(OR(R64="",$AL$16&lt;2),"",'T11'!O34)</f>
        <v/>
      </c>
      <c r="T64" s="376" t="str">
        <f>IF(R64="","",'T11'!$H$10)</f>
        <v/>
      </c>
      <c r="U64" s="518"/>
      <c r="V64" s="377"/>
    </row>
    <row r="65" spans="1:22" ht="20.100000000000001" hidden="1" customHeight="1">
      <c r="A65" s="70">
        <v>33</v>
      </c>
      <c r="B65" s="175"/>
      <c r="C65" s="67" t="str">
        <f>'T3'!F33</f>
        <v/>
      </c>
      <c r="D65" s="110" t="str">
        <f>IF('T3'!$C$25="","",IF('T3'!$H$10="","",IF('T3'!$H$10=3,'T3'!$L$15,'T3'!$D$15)))</f>
        <v/>
      </c>
      <c r="E65" s="110" t="str">
        <f>IF('T3'!$D$25="","",IF('T3'!$H$10="","",IF('T3'!$H$10=3,'T3'!$L$16,'T3'!$E$16)))</f>
        <v/>
      </c>
      <c r="F65" s="110" t="str">
        <f>IF('T3'!$E$25="","",IF('T3'!$H$10="","",IF('T3'!$H$10=3,'T3'!$L$18,'T3'!$E$19)))</f>
        <v/>
      </c>
      <c r="G65" s="111" t="str">
        <f>IF('T3'!$F$25="","",IF('T3'!$H$10="","",IF('T3'!$H$10=3,'T3'!$L$19,"")))</f>
        <v/>
      </c>
      <c r="H65" s="112" t="str">
        <f>IF('T3'!$K$25="","",IF('T3'!$H$10="","",IF('T3'!$H$10=3,'T3'!$N$15,'T3'!$F$15)))</f>
        <v/>
      </c>
      <c r="K65" s="368"/>
      <c r="L65" s="368"/>
      <c r="M65" s="368"/>
      <c r="N65" s="368">
        <v>122</v>
      </c>
      <c r="O65" s="370" t="s">
        <v>3</v>
      </c>
      <c r="P65" s="370">
        <v>12</v>
      </c>
      <c r="Q65" s="368">
        <v>121</v>
      </c>
      <c r="R65" s="374" t="str">
        <f>'T12'!F31</f>
        <v/>
      </c>
      <c r="S65" s="375" t="str">
        <f>IF(OR(R65="",$AL$17&lt;2),"",'T12'!O31)</f>
        <v/>
      </c>
      <c r="T65" s="376"/>
      <c r="U65" s="518" t="s">
        <v>39</v>
      </c>
      <c r="V65" s="377"/>
    </row>
    <row r="66" spans="1:22" ht="20.100000000000001" hidden="1" customHeight="1" thickBot="1">
      <c r="A66" s="71">
        <v>34</v>
      </c>
      <c r="B66" s="175"/>
      <c r="C66" s="68" t="str">
        <f>'T3'!F34</f>
        <v/>
      </c>
      <c r="D66" s="113" t="str">
        <f>IF('T3'!$C26="","",IF('T3'!$H$10="","",IF('T3'!$H$10=4,'T3'!$E$15,"")))</f>
        <v/>
      </c>
      <c r="E66" s="113" t="str">
        <f>IF('T3'!$D$26="","",IF('T3'!$H$10="","",IF('T3'!$H$10=4,'T3'!$E$17,"")))</f>
        <v/>
      </c>
      <c r="F66" s="113" t="str">
        <f>IF('T3'!$E$26="","",IF('T3'!$H$10="","",IF('T3'!$H$10=4,'T3'!$E$18,"")))</f>
        <v/>
      </c>
      <c r="G66" s="114" t="str">
        <f>IF('T3'!$F$26="","",IF('T3'!$H$10="","",IF('T3'!$H$10=4,"","")))</f>
        <v/>
      </c>
      <c r="H66" s="115" t="str">
        <f>IF('T3'!$K$26="","",IF('T3'!$H$10="","",IF('T3'!$H$10=4,'T3'!$G$15,"")))</f>
        <v/>
      </c>
      <c r="K66" s="368"/>
      <c r="L66" s="368"/>
      <c r="M66" s="368"/>
      <c r="N66" s="368">
        <v>123</v>
      </c>
      <c r="O66" s="370" t="s">
        <v>4</v>
      </c>
      <c r="P66" s="370">
        <v>12</v>
      </c>
      <c r="Q66" s="368">
        <v>122</v>
      </c>
      <c r="R66" s="374" t="str">
        <f>'T12'!F32</f>
        <v/>
      </c>
      <c r="S66" s="375" t="str">
        <f>IF(OR(R66="",$AL$17&lt;2),"",'T12'!O32)</f>
        <v/>
      </c>
      <c r="T66" s="376"/>
      <c r="U66" s="518"/>
      <c r="V66" s="377"/>
    </row>
    <row r="67" spans="1:22" ht="20.100000000000001" hidden="1" customHeight="1">
      <c r="A67" s="72">
        <v>41</v>
      </c>
      <c r="B67" s="175"/>
      <c r="C67" s="69" t="str">
        <f>'T4'!C31</f>
        <v/>
      </c>
      <c r="D67" s="104" t="str">
        <f>IF('T4'!$C$23="","",IF('T4'!$H$10="","",IF('T4'!$H$10=3,'T4'!$K$14,'T4'!$D$14)))</f>
        <v/>
      </c>
      <c r="E67" s="104" t="str">
        <f>IF('T4'!$D$23="","",IF('T4'!$H$10="","",IF('T4'!$H$10=3,'T4'!$K$15,'T4'!$D$16)))</f>
        <v/>
      </c>
      <c r="F67" s="104" t="str">
        <f>IF('T4'!$E$23="","",IF('T4'!$H$10="","",IF('T4'!$H$10=3,'T4'!$K$17,'T4'!$D$18)))</f>
        <v/>
      </c>
      <c r="G67" s="105" t="str">
        <f>IF('T4'!$F$23="","",IF('T4'!$H$10="","",IF('T4'!$H$10=3,'T4'!$K$18,"")))</f>
        <v/>
      </c>
      <c r="H67" s="106" t="str">
        <f>IF('T4'!$K$23="","",IF('T4'!$H$10="","",IF('T4'!$H$10=3,'T4'!$M$14,'T4'!$F$14)))</f>
        <v/>
      </c>
      <c r="K67" s="368"/>
      <c r="L67" s="368"/>
      <c r="M67" s="368"/>
      <c r="N67" s="368">
        <v>124</v>
      </c>
      <c r="O67" s="370" t="s">
        <v>5</v>
      </c>
      <c r="P67" s="370">
        <v>12</v>
      </c>
      <c r="Q67" s="368">
        <v>123</v>
      </c>
      <c r="R67" s="374" t="str">
        <f>'T12'!F33</f>
        <v/>
      </c>
      <c r="S67" s="375" t="str">
        <f>IF(OR(R67="",$AL$17&lt;2),"",'T12'!O33)</f>
        <v/>
      </c>
      <c r="T67" s="376"/>
      <c r="U67" s="518"/>
      <c r="V67" s="377"/>
    </row>
    <row r="68" spans="1:22" ht="20.100000000000001" hidden="1" customHeight="1">
      <c r="A68" s="70">
        <v>42</v>
      </c>
      <c r="B68" s="175"/>
      <c r="C68" s="66" t="str">
        <f>'T4'!C32</f>
        <v/>
      </c>
      <c r="D68" s="107" t="str">
        <f>IF('T4'!$C$24="","",IF('T4'!$H$10="","",IF('T4'!$H$10=3,'T4'!$L$14,'T4'!$E$14)))</f>
        <v/>
      </c>
      <c r="E68" s="107" t="str">
        <f>IF('T4'!$D$24="","",IF('T4'!$H$10="","",IF('T4'!$H$10=3,'T4'!$K$16,'T4'!$D$17)))</f>
        <v/>
      </c>
      <c r="F68" s="107" t="str">
        <f>IF('T4'!$E$24="","",IF('T4'!$H$10="","",IF('T4'!$H$10=3,'T4'!$L$17,'T4'!$D$19)))</f>
        <v/>
      </c>
      <c r="G68" s="108" t="str">
        <f>IF('T4'!$F$24="","",IF('T4'!$H$10="","",IF('T4'!$H$10=3,'T4'!$K$19,"")))</f>
        <v/>
      </c>
      <c r="H68" s="109" t="str">
        <f>IF('T4'!$K$24="","",IF('T4'!$H$10="","",IF('T4'!$H$10=3,'T4'!$N$14,'T4'!$G$14)))</f>
        <v/>
      </c>
      <c r="K68" s="368"/>
      <c r="L68" s="368"/>
      <c r="M68" s="368"/>
      <c r="N68" s="368"/>
      <c r="O68" s="368"/>
      <c r="P68" s="368"/>
      <c r="Q68" s="368">
        <v>124</v>
      </c>
      <c r="R68" s="374" t="str">
        <f>'T12'!F34</f>
        <v/>
      </c>
      <c r="S68" s="375" t="str">
        <f>IF(OR(R68="",$AL$17&lt;2),"",'T12'!O34)</f>
        <v/>
      </c>
      <c r="T68" s="374"/>
      <c r="U68" s="518"/>
      <c r="V68" s="377"/>
    </row>
    <row r="69" spans="1:22" ht="20.100000000000001" hidden="1" customHeight="1">
      <c r="A69" s="70">
        <v>43</v>
      </c>
      <c r="B69" s="175"/>
      <c r="C69" s="67" t="str">
        <f>'T4'!C33</f>
        <v/>
      </c>
      <c r="D69" s="110" t="str">
        <f>IF('T4'!$C$25="","",IF('T4'!$H$10="","",IF('T4'!$H$10=3,'T4'!$L$15,'T4'!$D$15)))</f>
        <v/>
      </c>
      <c r="E69" s="110" t="str">
        <f>IF('T4'!$D$25="","",IF('T4'!$H$10="","",IF('T4'!$H$10=3,'T4'!$L$16,'T4'!$E$16)))</f>
        <v/>
      </c>
      <c r="F69" s="110" t="str">
        <f>IF('T4'!$E$25="","",IF('T4'!$H$10="","",IF('T4'!$H$10=3,'T4'!$L$18,'T4'!$E$19)))</f>
        <v/>
      </c>
      <c r="G69" s="111" t="str">
        <f>IF('T4'!$F$25="","",IF('T4'!$H$10="","",IF('T4'!$H$10=3,'T4'!$L$19,"")))</f>
        <v/>
      </c>
      <c r="H69" s="112" t="str">
        <f>IF('T4'!$K$25="","",IF('T4'!$H$10="","",IF('T4'!$H$10=3,'T4'!$N$15,'T4'!$F$15)))</f>
        <v/>
      </c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</row>
    <row r="70" spans="1:22" ht="20.100000000000001" hidden="1" customHeight="1" thickBot="1">
      <c r="A70" s="71">
        <v>44</v>
      </c>
      <c r="B70" s="175"/>
      <c r="C70" s="68" t="str">
        <f>'T4'!C34</f>
        <v/>
      </c>
      <c r="D70" s="113" t="str">
        <f>IF('T4'!$C26="","",IF('T4'!$H$10="","",IF('T4'!$H$10=4,'T4'!$E$15,"")))</f>
        <v/>
      </c>
      <c r="E70" s="113" t="str">
        <f>IF('T4'!$D$26="","",IF('T4'!$H$10="","",IF('T4'!$H$10=4,'T4'!$E$17,"")))</f>
        <v/>
      </c>
      <c r="F70" s="113" t="str">
        <f>IF('T4'!$E$26="","",IF('T4'!$H$10="","",IF('T4'!$H$10=4,'T4'!$E$18,"")))</f>
        <v/>
      </c>
      <c r="G70" s="114" t="str">
        <f>IF('T4'!$F$26="","",IF('T4'!$H$10="","",IF('T4'!$H$10=4,"","")))</f>
        <v/>
      </c>
      <c r="H70" s="115" t="str">
        <f>IF('T4'!$K$26="","",IF('T4'!$H$10="","",IF('T4'!$H$10=4,'T4'!$G$15,"")))</f>
        <v/>
      </c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</row>
    <row r="71" spans="1:22" ht="20.100000000000001" hidden="1" customHeight="1">
      <c r="A71" s="72">
        <v>51</v>
      </c>
      <c r="B71" s="175"/>
      <c r="C71" s="69" t="str">
        <f>'T5'!F31</f>
        <v/>
      </c>
      <c r="D71" s="104" t="str">
        <f>IF('T5'!$C$23="","",IF('T5'!$H$10="","",IF('T5'!$H$10=3,'T5'!$K$14,'T5'!$D$14)))</f>
        <v/>
      </c>
      <c r="E71" s="104" t="str">
        <f>IF('T5'!$D$23="","",IF('T5'!$H$10="","",IF('T5'!$H$10=3,'T5'!$K$15,'T5'!$D$16)))</f>
        <v/>
      </c>
      <c r="F71" s="104" t="str">
        <f>IF('T5'!$E$23="","",IF('T5'!$H$10="","",IF('T5'!$H$10=3,'T5'!$K$17,'T5'!$D$18)))</f>
        <v/>
      </c>
      <c r="G71" s="105" t="str">
        <f>IF('T5'!$F$23="","",IF('T5'!$H$10="","",IF('T5'!$H$10=3,'T5'!$K$18,"")))</f>
        <v/>
      </c>
      <c r="H71" s="106" t="str">
        <f>IF('T5'!$K$23="","",IF('T5'!$H$10="","",IF('T5'!$H$10=3,'T5'!$M$14,'T5'!$F$14)))</f>
        <v/>
      </c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</row>
    <row r="72" spans="1:22" ht="20.100000000000001" hidden="1" customHeight="1">
      <c r="A72" s="70">
        <v>52</v>
      </c>
      <c r="B72" s="175"/>
      <c r="C72" s="66" t="str">
        <f>'T5'!F32</f>
        <v/>
      </c>
      <c r="D72" s="107" t="str">
        <f>IF('T5'!$C$24="","",IF('T5'!$H$10="","",IF('T5'!$H$10=3,'T5'!$L$14,'T5'!$E$14)))</f>
        <v/>
      </c>
      <c r="E72" s="107" t="str">
        <f>IF('T5'!$D$24="","",IF('T5'!$H$10="","",IF('T5'!$H$10=3,'T5'!$K$16,'T5'!$D$17)))</f>
        <v/>
      </c>
      <c r="F72" s="107" t="str">
        <f>IF('T5'!$E$24="","",IF('T5'!$H$10="","",IF('T5'!$H$10=3,'T5'!$L$17,'T5'!$D$19)))</f>
        <v/>
      </c>
      <c r="G72" s="108" t="str">
        <f>IF('T5'!$F$24="","",IF('T5'!$H$10="","",IF('T5'!$H$10=3,'T5'!$K$19,"")))</f>
        <v/>
      </c>
      <c r="H72" s="109" t="str">
        <f>IF('T5'!$K$24="","",IF('T5'!$H$10="","",IF('T5'!$H$10=3,'T5'!$N$14,'T5'!$G$14)))</f>
        <v/>
      </c>
    </row>
    <row r="73" spans="1:22" ht="20.100000000000001" hidden="1" customHeight="1">
      <c r="A73" s="70">
        <v>53</v>
      </c>
      <c r="B73" s="175"/>
      <c r="C73" s="67" t="str">
        <f>'T5'!F33</f>
        <v/>
      </c>
      <c r="D73" s="110" t="str">
        <f>IF('T5'!$C$25="","",IF('T5'!$H$10="","",IF('T5'!$H$10=3,'T5'!$L$15,'T5'!$D$15)))</f>
        <v/>
      </c>
      <c r="E73" s="110" t="str">
        <f>IF('T5'!$D$25="","",IF('T5'!$H$10="","",IF('T5'!$H$10=3,'T5'!$L$16,'T5'!$E$16)))</f>
        <v/>
      </c>
      <c r="F73" s="110" t="str">
        <f>IF('T5'!$E$25="","",IF('T5'!$H$10="","",IF('T5'!$H$10=3,'T5'!$L$18,'T5'!$E$19)))</f>
        <v/>
      </c>
      <c r="G73" s="111" t="str">
        <f>IF('T5'!$F$25="","",IF('T5'!$H$10="","",IF('T5'!$H$10=3,'T5'!$L$19,"")))</f>
        <v/>
      </c>
      <c r="H73" s="112" t="str">
        <f>IF('T5'!$K$25="","",IF('T5'!$H$10="","",IF('T5'!$H$10=3,'T5'!$N$15,'T5'!$F$15)))</f>
        <v/>
      </c>
    </row>
    <row r="74" spans="1:22" ht="20.100000000000001" hidden="1" customHeight="1" thickBot="1">
      <c r="A74" s="71">
        <v>54</v>
      </c>
      <c r="B74" s="175"/>
      <c r="C74" s="68" t="str">
        <f>'T5'!F34</f>
        <v/>
      </c>
      <c r="D74" s="113" t="str">
        <f>IF('T5'!$C26="","",IF('T5'!$H$10="","",IF('T5'!$H$10=4,'T5'!$E$15,"")))</f>
        <v/>
      </c>
      <c r="E74" s="113" t="str">
        <f>IF('T5'!$D$26="","",IF('T5'!$H$10="","",IF('T5'!$H$10=4,'T5'!$E$17,"")))</f>
        <v/>
      </c>
      <c r="F74" s="113" t="str">
        <f>IF('T5'!$E$26="","",IF('T5'!$H$10="","",IF('T5'!$H$10=4,'T5'!$E$18,"")))</f>
        <v/>
      </c>
      <c r="G74" s="114" t="str">
        <f>IF('T5'!$F$26="","",IF('T5'!$H$10="","",IF('T5'!$H$10=4,"","")))</f>
        <v/>
      </c>
      <c r="H74" s="115" t="str">
        <f>IF('T5'!$K$26="","",IF('T5'!$H$10="","",IF('T5'!$H$10=4,'T5'!$G$15,"")))</f>
        <v/>
      </c>
    </row>
    <row r="75" spans="1:22" ht="20.100000000000001" hidden="1" customHeight="1">
      <c r="A75" s="72">
        <v>61</v>
      </c>
      <c r="B75" s="175"/>
      <c r="C75" s="69" t="str">
        <f>'T6'!F31</f>
        <v/>
      </c>
      <c r="D75" s="104" t="str">
        <f>IF('T6'!$C$23="","",IF('T6'!$H$10="","",IF('T6'!$H$10=3,'T6'!$K$14,'T6'!$D$14)))</f>
        <v/>
      </c>
      <c r="E75" s="104" t="str">
        <f>IF('T6'!$D$23="","",IF('T6'!$H$10="","",IF('T6'!$H$10=3,'T6'!$K$15,'T6'!$D$16)))</f>
        <v/>
      </c>
      <c r="F75" s="104" t="str">
        <f>IF('T6'!$E$23="","",IF('T6'!$H$10="","",IF('T6'!$H$10=3,'T6'!$K$17,'T6'!$D$18)))</f>
        <v/>
      </c>
      <c r="G75" s="105" t="str">
        <f>IF('T6'!$F$23="","",IF('T6'!$H$10="","",IF('T6'!$H$10=3,'T6'!$K$18,"")))</f>
        <v/>
      </c>
      <c r="H75" s="106" t="str">
        <f>IF('T6'!$K$23="","",IF('T6'!$H$10="","",IF('T6'!$H$10=3,'T6'!$M$14,'T6'!$F$14)))</f>
        <v/>
      </c>
    </row>
    <row r="76" spans="1:22" ht="20.100000000000001" hidden="1" customHeight="1">
      <c r="A76" s="70">
        <v>62</v>
      </c>
      <c r="B76" s="175"/>
      <c r="C76" s="66" t="str">
        <f>'T6'!F32</f>
        <v/>
      </c>
      <c r="D76" s="107" t="str">
        <f>IF('T6'!$C$24="","",IF('T6'!$H$10="","",IF('T6'!$H$10=3,'T6'!$L$14,'T6'!$E$14)))</f>
        <v/>
      </c>
      <c r="E76" s="107" t="str">
        <f>IF('T6'!$D$24="","",IF('T6'!$H$10="","",IF('T6'!$H$10=3,'T6'!$K$16,'T6'!$D$17)))</f>
        <v/>
      </c>
      <c r="F76" s="107" t="str">
        <f>IF('T6'!$E$24="","",IF('T6'!$H$10="","",IF('T6'!$H$10=3,'T6'!$L$17,'T6'!$D$19)))</f>
        <v/>
      </c>
      <c r="G76" s="108" t="str">
        <f>IF('T6'!$F$24="","",IF('T6'!$H$10="","",IF('T6'!$H$10=3,'T6'!$K$19,"")))</f>
        <v/>
      </c>
      <c r="H76" s="109" t="str">
        <f>IF('T6'!$K$24="","",IF('T6'!$H$10="","",IF('T6'!$H$10=3,'T6'!$N$14,'T6'!$G$14)))</f>
        <v/>
      </c>
    </row>
    <row r="77" spans="1:22" ht="20.100000000000001" hidden="1" customHeight="1">
      <c r="A77" s="70">
        <v>63</v>
      </c>
      <c r="B77" s="175"/>
      <c r="C77" s="67" t="str">
        <f>'T6'!F33</f>
        <v/>
      </c>
      <c r="D77" s="110" t="str">
        <f>IF('T6'!$C$25="","",IF('T6'!$H$10="","",IF('T6'!$H$10=3,'T6'!$L$15,'T6'!$D$15)))</f>
        <v/>
      </c>
      <c r="E77" s="110" t="str">
        <f>IF('T6'!$D$25="","",IF('T6'!$H$10="","",IF('T6'!$H$10=3,'T6'!$L$16,'T6'!$E$16)))</f>
        <v/>
      </c>
      <c r="F77" s="110" t="str">
        <f>IF('T6'!$E$25="","",IF('T6'!$H$10="","",IF('T6'!$H$10=3,'T6'!$L$18,'T6'!$E$19)))</f>
        <v/>
      </c>
      <c r="G77" s="111" t="str">
        <f>IF('T6'!$F$25="","",IF('T6'!$H$10="","",IF('T6'!$H$10=3,'T6'!$L$19,"")))</f>
        <v/>
      </c>
      <c r="H77" s="112" t="str">
        <f>IF('T6'!$K$25="","",IF('T6'!$H$10="","",IF('T6'!$H$10=3,'T6'!$N$15,'T6'!$F$15)))</f>
        <v/>
      </c>
    </row>
    <row r="78" spans="1:22" ht="20.100000000000001" hidden="1" customHeight="1" thickBot="1">
      <c r="A78" s="71">
        <v>64</v>
      </c>
      <c r="B78" s="175"/>
      <c r="C78" s="68" t="str">
        <f>'T6'!F34</f>
        <v/>
      </c>
      <c r="D78" s="113" t="str">
        <f>IF('T6'!$C42="","",IF('T6'!$H$10="","",IF('T6'!$H$10=4,'T6'!$E$15,"")))</f>
        <v/>
      </c>
      <c r="E78" s="113" t="str">
        <f>IF('T6'!$D$30="","",IF('T6'!$H$10="","",IF('T6'!$H$10=4,'T6'!$E$17,"")))</f>
        <v/>
      </c>
      <c r="F78" s="113" t="str">
        <f>IF('T6'!$E$30="","",IF('T6'!$H$10="","",IF('T6'!$H$10=4,'T6'!$E$18,"")))</f>
        <v/>
      </c>
      <c r="G78" s="114" t="str">
        <f>IF('T6'!$F$30="","",IF('T6'!$H$10="","",IF('T6'!$H$10=4,"","")))</f>
        <v/>
      </c>
      <c r="H78" s="115" t="str">
        <f>IF('T6'!$K$26="","",IF('T6'!$H$10="","",IF('T6'!$H$10=4,'T6'!$G$15,"")))</f>
        <v/>
      </c>
    </row>
    <row r="79" spans="1:22" ht="20.100000000000001" hidden="1" customHeight="1">
      <c r="A79" s="72">
        <v>71</v>
      </c>
      <c r="B79" s="175"/>
      <c r="C79" s="69" t="str">
        <f>'T7'!F31</f>
        <v/>
      </c>
      <c r="D79" s="104" t="str">
        <f>IF('T7'!$C$23="","",IF('T7'!$H$10="","",IF('T7'!$H$10=3,'T7'!$K$14,'T7'!$D$14)))</f>
        <v/>
      </c>
      <c r="E79" s="104" t="str">
        <f>IF('T7'!$D$23="","",IF('T7'!$H$10="","",IF('T7'!$H$10=3,'T7'!$K$15,'T7'!$D$16)))</f>
        <v/>
      </c>
      <c r="F79" s="104" t="str">
        <f>IF('T7'!$E$23="","",IF('T7'!$H$10="","",IF('T7'!$H$10=3,'T7'!$K$17,'T7'!$D$18)))</f>
        <v/>
      </c>
      <c r="G79" s="105" t="str">
        <f>IF('T7'!$F$23="","",IF('T7'!$H$10="","",IF('T7'!$H$10=3,'T7'!$K$18,"")))</f>
        <v/>
      </c>
      <c r="H79" s="106" t="str">
        <f>IF('T7'!$K$23="","",IF('T7'!$H$10="","",IF('T7'!$H$10=3,'T7'!$M$14,'T7'!$F$14)))</f>
        <v/>
      </c>
    </row>
    <row r="80" spans="1:22" ht="20.100000000000001" hidden="1" customHeight="1">
      <c r="A80" s="70">
        <v>72</v>
      </c>
      <c r="B80" s="175"/>
      <c r="C80" s="66" t="str">
        <f>'T7'!F32</f>
        <v/>
      </c>
      <c r="D80" s="107" t="str">
        <f>IF('T7'!$C$24="","",IF('T7'!$H$10="","",IF('T7'!$H$10=3,'T7'!$L$14,'T7'!$E$14)))</f>
        <v/>
      </c>
      <c r="E80" s="107" t="str">
        <f>IF('T7'!$D$24="","",IF('T7'!$H$10="","",IF('T7'!$H$10=3,'T7'!$K$16,'T7'!$D$17)))</f>
        <v/>
      </c>
      <c r="F80" s="107" t="str">
        <f>IF('T7'!$E$24="","",IF('T7'!$H$10="","",IF('T7'!$H$10=3,'T7'!$L$17,'T7'!$D$19)))</f>
        <v/>
      </c>
      <c r="G80" s="108" t="str">
        <f>IF('T7'!$F$24="","",IF('T7'!$H$10="","",IF('T7'!$H$10=3,'T7'!$K$19,"")))</f>
        <v/>
      </c>
      <c r="H80" s="109" t="str">
        <f>IF('T7'!$K$24="","",IF('T7'!$H$10="","",IF('T7'!$H$10=3,'T7'!$N$14,'T7'!$G$14)))</f>
        <v/>
      </c>
    </row>
    <row r="81" spans="1:8" ht="20.100000000000001" hidden="1" customHeight="1">
      <c r="A81" s="70">
        <v>73</v>
      </c>
      <c r="B81" s="175"/>
      <c r="C81" s="67" t="str">
        <f>'T7'!F33</f>
        <v/>
      </c>
      <c r="D81" s="110" t="str">
        <f>IF('T7'!$C$25="","",IF('T7'!$H$10="","",IF('T7'!$H$10=3,'T7'!$L$15,'T7'!$D$15)))</f>
        <v/>
      </c>
      <c r="E81" s="110" t="str">
        <f>IF('T7'!$D$25="","",IF('T7'!$H$10="","",IF('T7'!$H$10=3,'T7'!$L$16,'T7'!$E$16)))</f>
        <v/>
      </c>
      <c r="F81" s="110" t="str">
        <f>IF('T7'!$E$25="","",IF('T7'!$H$10="","",IF('T7'!$H$10=3,'T7'!$L$18,'T7'!$E$19)))</f>
        <v/>
      </c>
      <c r="G81" s="111" t="str">
        <f>IF('T7'!$F$25="","",IF('T7'!$H$10="","",IF('T7'!$H$10=3,'T7'!$L$19,"")))</f>
        <v/>
      </c>
      <c r="H81" s="112" t="str">
        <f>IF('T7'!$K$25="","",IF('T7'!$H$10="","",IF('T7'!$H$10=3,'T7'!$N$15,'T7'!$F$15)))</f>
        <v/>
      </c>
    </row>
    <row r="82" spans="1:8" ht="20.100000000000001" hidden="1" customHeight="1" thickBot="1">
      <c r="A82" s="71">
        <v>74</v>
      </c>
      <c r="B82" s="175"/>
      <c r="C82" s="68" t="str">
        <f>'T7'!F34</f>
        <v/>
      </c>
      <c r="D82" s="113" t="str">
        <f>IF('T7'!$C46="","",IF('T7'!$H$10="","",IF('T7'!$H$10=4,'T7'!$E$15,"")))</f>
        <v/>
      </c>
      <c r="E82" s="113" t="str">
        <f>IF('T7'!$D$30="","",IF('T7'!$H$10="","",IF('T7'!$H$10=4,'T7'!$E$17,"")))</f>
        <v/>
      </c>
      <c r="F82" s="113" t="str">
        <f>IF('T7'!$E$30="","",IF('T7'!$H$10="","",IF('T7'!$H$10=4,'T7'!$E$18,"")))</f>
        <v/>
      </c>
      <c r="G82" s="114" t="str">
        <f>IF('T7'!$F$30="","",IF('T7'!$H$10="","",IF('T7'!$H$10=4,"","")))</f>
        <v/>
      </c>
      <c r="H82" s="115" t="str">
        <f>IF('T7'!$K$26="","",IF('T7'!$H$10="","",IF('T7'!$H$10=4,'T7'!$G$15,"")))</f>
        <v/>
      </c>
    </row>
    <row r="83" spans="1:8" ht="20.100000000000001" hidden="1" customHeight="1">
      <c r="A83" s="72">
        <v>81</v>
      </c>
      <c r="B83" s="175"/>
      <c r="C83" s="69" t="str">
        <f>'T8'!F31</f>
        <v/>
      </c>
      <c r="D83" s="104" t="str">
        <f>IF('T8'!$C$23="","",IF('T8'!$H$10="","",IF('T8'!$H$10=3,'T8'!$K$14,'T8'!$D$14)))</f>
        <v/>
      </c>
      <c r="E83" s="104" t="str">
        <f>IF('T8'!$D$23="","",IF('T8'!$H$10="","",IF('T8'!$H$10=3,'T8'!$K$15,'T8'!$D$16)))</f>
        <v/>
      </c>
      <c r="F83" s="104" t="str">
        <f>IF('T8'!$E$23="","",IF('T8'!$H$10="","",IF('T8'!$H$10=3,'T8'!$K$17,'T8'!$D$18)))</f>
        <v/>
      </c>
      <c r="G83" s="105" t="str">
        <f>IF('T8'!$F$23="","",IF('T8'!$H$10="","",IF('T8'!$H$10=3,'T8'!$K$18,"")))</f>
        <v/>
      </c>
      <c r="H83" s="106" t="str">
        <f>IF('T8'!$K$23="","",IF('T8'!$H$10="","",IF('T8'!$H$10=3,'T8'!$M$14,'T8'!$F$14)))</f>
        <v/>
      </c>
    </row>
    <row r="84" spans="1:8" ht="20.100000000000001" hidden="1" customHeight="1">
      <c r="A84" s="70">
        <v>82</v>
      </c>
      <c r="B84" s="175"/>
      <c r="C84" s="66" t="str">
        <f>'T8'!F32</f>
        <v/>
      </c>
      <c r="D84" s="107" t="str">
        <f>IF('T8'!$C$24="","",IF('T8'!$H$10="","",IF('T8'!$H$10=3,'T8'!$L$14,'T8'!$E$14)))</f>
        <v/>
      </c>
      <c r="E84" s="107" t="str">
        <f>IF('T8'!$D$24="","",IF('T8'!$H$10="","",IF('T8'!$H$10=3,'T8'!$K$16,'T8'!$D$17)))</f>
        <v/>
      </c>
      <c r="F84" s="107" t="str">
        <f>IF('T8'!$E$24="","",IF('T8'!$H$10="","",IF('T8'!$H$10=3,'T8'!$L$17,'T8'!$D$19)))</f>
        <v/>
      </c>
      <c r="G84" s="108" t="str">
        <f>IF('T8'!$F$24="","",IF('T8'!$H$10="","",IF('T8'!$H$10=3,'T8'!$K$19,"")))</f>
        <v/>
      </c>
      <c r="H84" s="109" t="str">
        <f>IF('T8'!$K$24="","",IF('T8'!$H$10="","",IF('T8'!$H$10=3,'T8'!$N$14,'T8'!$G$14)))</f>
        <v/>
      </c>
    </row>
    <row r="85" spans="1:8" ht="20.100000000000001" hidden="1" customHeight="1">
      <c r="A85" s="70">
        <v>83</v>
      </c>
      <c r="B85" s="175"/>
      <c r="C85" s="67" t="str">
        <f>'T8'!F33</f>
        <v/>
      </c>
      <c r="D85" s="110" t="str">
        <f>IF('T8'!$C$25="","",IF('T8'!$H$10="","",IF('T8'!$H$10=3,'T8'!$L$15,'T8'!$D$15)))</f>
        <v/>
      </c>
      <c r="E85" s="110" t="str">
        <f>IF('T8'!$D$25="","",IF('T8'!$H$10="","",IF('T8'!$H$10=3,'T8'!$L$16,'T8'!$E$16)))</f>
        <v/>
      </c>
      <c r="F85" s="110" t="str">
        <f>IF('T8'!$E$25="","",IF('T8'!$H$10="","",IF('T8'!$H$10=3,'T8'!$L$18,'T8'!$E$19)))</f>
        <v/>
      </c>
      <c r="G85" s="111" t="str">
        <f>IF('T8'!$F$25="","",IF('T8'!$H$10="","",IF('T8'!$H$10=3,'T8'!$L$19,"")))</f>
        <v/>
      </c>
      <c r="H85" s="112" t="str">
        <f>IF('T8'!$K$25="","",IF('T8'!$H$10="","",IF('T8'!$H$10=3,'T8'!$N$15,'T8'!$F$15)))</f>
        <v/>
      </c>
    </row>
    <row r="86" spans="1:8" ht="20.100000000000001" hidden="1" customHeight="1" thickBot="1">
      <c r="A86" s="71">
        <v>84</v>
      </c>
      <c r="B86" s="175"/>
      <c r="C86" s="68" t="str">
        <f>'T8'!F34</f>
        <v/>
      </c>
      <c r="D86" s="113" t="str">
        <f>IF('T8'!$C26="","",IF('T8'!$H$10="","",IF('T8'!$H$10=4,'T8'!$E$15,"")))</f>
        <v/>
      </c>
      <c r="E86" s="113" t="str">
        <f>IF('T8'!$C26="","",IF('T8'!$H$10="","",IF('T8'!$H$10=4,'T8'!$E$17,"")))</f>
        <v/>
      </c>
      <c r="F86" s="113" t="str">
        <f>IF('T8'!$C26="","",IF('T8'!$H$10="","",IF('T8'!$H$10=4,'T8'!$E$18,"")))</f>
        <v/>
      </c>
      <c r="G86" s="114" t="str">
        <f>IF('T8'!$C26="","",IF('T8'!$H$10="","",IF('T8'!$H$10=4,"","")))</f>
        <v/>
      </c>
      <c r="H86" s="115" t="str">
        <f>IF('T8'!$K$26="","",IF('T8'!$H$10="","",IF('T8'!$H$10=4,'T8'!$G$15,"")))</f>
        <v/>
      </c>
    </row>
    <row r="87" spans="1:8" ht="20.100000000000001" hidden="1" customHeight="1">
      <c r="A87" s="72">
        <v>91</v>
      </c>
      <c r="B87" s="175"/>
      <c r="C87" s="69" t="str">
        <f>'T9'!F31</f>
        <v/>
      </c>
      <c r="D87" s="104" t="str">
        <f>IF('T9'!$C$23="","",IF('T9'!$H$10="","",IF('T9'!$H$10=3,'T9'!$K$14,'T9'!$D$14)))</f>
        <v/>
      </c>
      <c r="E87" s="104" t="str">
        <f>IF('T9'!$C$23="","",IF('T9'!$H$10=3,'T9'!$K$15,'T9'!$D$16))</f>
        <v/>
      </c>
      <c r="F87" s="104" t="str">
        <f>IF('T9'!$C$23="","",IF('T9'!$H$10=3,'T9'!$K$17,'T9'!$D$18))</f>
        <v/>
      </c>
      <c r="G87" s="105" t="str">
        <f>IF('T2'!$C$23="","",IF('T9'!$H$10=3,'T2'!$K$18,""))</f>
        <v/>
      </c>
      <c r="H87" s="106" t="str">
        <f>IF('T9'!$K$23="","",IF('T9'!$H$10=3,'T9'!$M$14,'T9'!$F$14))</f>
        <v/>
      </c>
    </row>
    <row r="88" spans="1:8" ht="20.100000000000001" hidden="1" customHeight="1">
      <c r="A88" s="70">
        <v>92</v>
      </c>
      <c r="B88" s="175"/>
      <c r="C88" s="66" t="str">
        <f>'T9'!F32</f>
        <v/>
      </c>
      <c r="D88" s="107" t="str">
        <f>IF('T9'!$C$24="","",IF('T9'!$H$10=3,'T9'!$L$14,'T9'!$E$14))</f>
        <v/>
      </c>
      <c r="E88" s="107" t="str">
        <f>IF('T9'!$C$24="","",IF('T9'!$H$10=3,'T9'!$K$16,'T9'!$D$17))</f>
        <v/>
      </c>
      <c r="F88" s="107" t="str">
        <f>IF('T9'!$C$24="","",IF('T9'!$H$10=3,'T9'!$L$17,'T9'!$D$19))</f>
        <v/>
      </c>
      <c r="G88" s="108" t="str">
        <f>IF('T9'!$C$24="","",IF('T2'!$H$10=3,'T2'!$K$19,""))</f>
        <v/>
      </c>
      <c r="H88" s="109" t="str">
        <f>IF('T9'!$C$24="","",IF('T9'!$H$10=3,'T9'!$N$14,'T9'!$G$14))</f>
        <v/>
      </c>
    </row>
    <row r="89" spans="1:8" ht="20.100000000000001" hidden="1" customHeight="1">
      <c r="A89" s="70">
        <v>93</v>
      </c>
      <c r="B89" s="175"/>
      <c r="C89" s="67" t="str">
        <f>'T9'!F33</f>
        <v/>
      </c>
      <c r="D89" s="110" t="str">
        <f>IF('T9'!$C$25="","",IF('T9'!$H$10=3,'T9'!$L$15,'T9'!$D$15))</f>
        <v/>
      </c>
      <c r="E89" s="110" t="str">
        <f>IF('T9'!$C$25="","",IF('T9'!$H$10=3,'T9'!$L$16,'T9'!$E$16))</f>
        <v/>
      </c>
      <c r="F89" s="110" t="str">
        <f>IF('T9'!$C$25="","",IF('T9'!$H$10=3,'T9'!$L$18,'T9'!$E$19))</f>
        <v/>
      </c>
      <c r="G89" s="111" t="str">
        <f>IF('T9'!$C$25="","",IF('T2'!$H$10=3,'T2'!$L$19,""))</f>
        <v/>
      </c>
      <c r="H89" s="112" t="str">
        <f>IF('T9'!$C$25="","",IF('T9'!$H$10=3,'T9'!$N$15,'T9'!$F$15))</f>
        <v/>
      </c>
    </row>
    <row r="90" spans="1:8" ht="20.100000000000001" hidden="1" customHeight="1" thickBot="1">
      <c r="A90" s="71">
        <v>94</v>
      </c>
      <c r="B90" s="175"/>
      <c r="C90" s="68" t="str">
        <f>'T9'!F34</f>
        <v/>
      </c>
      <c r="D90" s="113" t="str">
        <f>IF('T9'!$C$26="","",IF('T9'!$H$10=4,'T9'!$E$15,""))</f>
        <v/>
      </c>
      <c r="E90" s="113" t="str">
        <f>IF('T9'!$C$26="","",IF('T9'!$H$10=4,'T9'!$E$17,""))</f>
        <v/>
      </c>
      <c r="F90" s="113" t="str">
        <f>IF('T9'!$C$26="","",IF('T9'!$H$10=4,'T9'!$E$18,""))</f>
        <v/>
      </c>
      <c r="G90" s="114" t="str">
        <f>IF('T9'!$C$26="","",IF('T2'!$H$10=4,"",""))</f>
        <v/>
      </c>
      <c r="H90" s="115" t="str">
        <f>IF('T9'!$C$26="","",IF('T9'!$H$10=4,'T9'!$G$15,""))</f>
        <v/>
      </c>
    </row>
    <row r="91" spans="1:8" ht="20.100000000000001" hidden="1" customHeight="1">
      <c r="A91" s="72">
        <v>101</v>
      </c>
      <c r="B91" s="175"/>
      <c r="C91" s="69" t="str">
        <f>'T10'!F31</f>
        <v/>
      </c>
      <c r="D91" s="104" t="str">
        <f>IF('T10'!$C$23="","",IF('T10'!$H$10=3,'T10'!$K$14,'T10'!$D$14))</f>
        <v/>
      </c>
      <c r="E91" s="104" t="str">
        <f>IF('T10'!$C$23="","",IF('T10'!$H$10=3,'T10'!$K$15,'T10'!$D$16))</f>
        <v/>
      </c>
      <c r="F91" s="104" t="str">
        <f>IF('T10'!$C$23="","",IF('T10'!$H$10=3,'T10'!$K$17,'T10'!$D$18))</f>
        <v/>
      </c>
      <c r="G91" s="105" t="str">
        <f>IF('T10'!$C$23="","",IF('T10'!$H$10=3,'T10'!$K$18,""))</f>
        <v/>
      </c>
      <c r="H91" s="106" t="str">
        <f>IF('T10'!$C$23="","",IF('T10'!$H$10=3,'T10'!$M$14,'T10'!$F$14))</f>
        <v/>
      </c>
    </row>
    <row r="92" spans="1:8" ht="20.100000000000001" hidden="1" customHeight="1">
      <c r="A92" s="70">
        <v>102</v>
      </c>
      <c r="B92" s="175"/>
      <c r="C92" s="66" t="str">
        <f>'T10'!F32</f>
        <v/>
      </c>
      <c r="D92" s="107" t="str">
        <f>IF('T10'!$C$24="","",IF('T10'!$H$10=3,'T10'!$L$14,'T10'!$E$14))</f>
        <v/>
      </c>
      <c r="E92" s="107" t="str">
        <f>IF('T10'!$C$24="","",IF('T10'!$H$10=3,'T10'!$K$16,'T10'!$D$17))</f>
        <v/>
      </c>
      <c r="F92" s="107" t="str">
        <f>IF('T10'!$C$24="","",IF('T10'!$H$10=3,'T10'!$L$17,'T10'!$D$19))</f>
        <v/>
      </c>
      <c r="G92" s="108" t="str">
        <f>IF('T10'!$C$24="","",IF('T10'!$H$10=3,'T10'!$K$19,""))</f>
        <v/>
      </c>
      <c r="H92" s="109" t="str">
        <f>IF('T10'!$C$24="","",IF('T10'!$H$10=3,'T10'!$N$14,'T10'!$G$14))</f>
        <v/>
      </c>
    </row>
    <row r="93" spans="1:8" ht="20.100000000000001" hidden="1" customHeight="1">
      <c r="A93" s="70">
        <v>103</v>
      </c>
      <c r="B93" s="175"/>
      <c r="C93" s="67" t="str">
        <f>'T10'!F33</f>
        <v/>
      </c>
      <c r="D93" s="110" t="str">
        <f>IF('T10'!$C$25="","",IF('T10'!$H$10=3,'T10'!$L$15,'T10'!$D$15))</f>
        <v/>
      </c>
      <c r="E93" s="110" t="str">
        <f>IF('T10'!$C$25="","",IF('T10'!$H$10=3,'T10'!$L$16,'T10'!$E$16))</f>
        <v/>
      </c>
      <c r="F93" s="110" t="str">
        <f>IF('T10'!$C$25="","",IF('T10'!$H$10=3,'T10'!$L$18,'T10'!$E$19))</f>
        <v/>
      </c>
      <c r="G93" s="111" t="str">
        <f>IF('T10'!$C$25="","",IF('T10'!$H$10=3,'T10'!$L$19,""))</f>
        <v/>
      </c>
      <c r="H93" s="112" t="str">
        <f>IF('T10'!$C$25="","",IF('T10'!$H$10=3,'T10'!$N$15,'T10'!$F$15))</f>
        <v/>
      </c>
    </row>
    <row r="94" spans="1:8" ht="20.100000000000001" hidden="1" customHeight="1" thickBot="1">
      <c r="A94" s="71">
        <v>104</v>
      </c>
      <c r="B94" s="175"/>
      <c r="C94" s="68" t="str">
        <f>'T10'!F34</f>
        <v/>
      </c>
      <c r="D94" s="113" t="str">
        <f>IF('T10'!$C$26="","",IF('T10'!$H$10=4,'T10'!$E$15,""))</f>
        <v/>
      </c>
      <c r="E94" s="113" t="str">
        <f>IF('T10'!$C$26="","",IF('T10'!$H$10=4,'T10'!$E$17,""))</f>
        <v/>
      </c>
      <c r="F94" s="113" t="str">
        <f>IF('T10'!$C$26="","",IF('T10'!$H$10=4,'T10'!$E$18,""))</f>
        <v/>
      </c>
      <c r="G94" s="114" t="str">
        <f>IF('T10'!$C$26="","",IF('T10'!$H$10=4,"",""))</f>
        <v/>
      </c>
      <c r="H94" s="115" t="str">
        <f>IF('T10'!$C$26="","",IF('T10'!$H$10=4,'T10'!$G$15,""))</f>
        <v/>
      </c>
    </row>
    <row r="95" spans="1:8" ht="20.100000000000001" hidden="1" customHeight="1">
      <c r="A95" s="72">
        <v>111</v>
      </c>
      <c r="B95" s="175"/>
      <c r="C95" s="69" t="str">
        <f>'T11'!F31</f>
        <v/>
      </c>
      <c r="D95" s="104" t="str">
        <f>IF('T11'!$C$23="","",IF('T11'!$H$10=3,'T11'!$K$14,'T11'!$D$14))</f>
        <v/>
      </c>
      <c r="E95" s="104" t="str">
        <f>IF('T11'!$C$23="","",IF('T11'!$H$10=3,'T11'!$K$15,'T11'!$D$16))</f>
        <v/>
      </c>
      <c r="F95" s="104" t="str">
        <f>IF('T11'!$C$23="","",IF('T11'!$H$10=3,'T11'!$K$17,'T11'!$D$18))</f>
        <v/>
      </c>
      <c r="G95" s="105" t="str">
        <f>IF('T11'!$C$23="","",IF('T11'!$H$10=3,'T11'!$K$18,""))</f>
        <v/>
      </c>
      <c r="H95" s="106" t="str">
        <f>IF('T11'!$C$23="","",IF('T11'!$H$10=3,'T11'!$M$14,'T11'!$F$15))</f>
        <v/>
      </c>
    </row>
    <row r="96" spans="1:8" ht="20.100000000000001" hidden="1" customHeight="1">
      <c r="A96" s="70">
        <v>112</v>
      </c>
      <c r="B96" s="175"/>
      <c r="C96" s="66" t="str">
        <f>'T11'!F32</f>
        <v/>
      </c>
      <c r="D96" s="107" t="str">
        <f>IF('T11'!$C$24="","",IF('T11'!$H$10=3,'T11'!$L$14,'T11'!$E$14))</f>
        <v/>
      </c>
      <c r="E96" s="107" t="str">
        <f>IF('T11'!$C$24="","",IF('T11'!$H$10=3,'T11'!$K$16,'T11'!$D$17))</f>
        <v/>
      </c>
      <c r="F96" s="107" t="str">
        <f>IF('T11'!$C$24="","",IF('T11'!$H$10=3,'T11'!$L$17,'T11'!$D$19))</f>
        <v/>
      </c>
      <c r="G96" s="108" t="str">
        <f>IF('T11'!$C$24="","",IF('T11'!$H$10=3,'T11'!$K$19,""))</f>
        <v/>
      </c>
      <c r="H96" s="109" t="str">
        <f>IF('T11'!$C$24="","",IF('T11'!$H$10=3,'T11'!$N$14,'T11'!$G$14))</f>
        <v/>
      </c>
    </row>
    <row r="97" spans="1:8" ht="20.100000000000001" hidden="1" customHeight="1">
      <c r="A97" s="70">
        <v>113</v>
      </c>
      <c r="B97" s="175"/>
      <c r="C97" s="67" t="str">
        <f>'T11'!F33</f>
        <v/>
      </c>
      <c r="D97" s="110" t="str">
        <f>IF('T11'!$C$25="","",IF('T11'!$H$10=3,'T11'!$L$15,'T11'!$D$15))</f>
        <v/>
      </c>
      <c r="E97" s="110" t="str">
        <f>IF('T11'!$C$25="","",IF('T11'!$H$10=3,'T11'!$L$16,'T11'!$E$16))</f>
        <v/>
      </c>
      <c r="F97" s="110" t="str">
        <f>IF('T11'!$C$25="","",IF('T11'!$H$10=3,'T11'!$L$18,'T11'!$E$19))</f>
        <v/>
      </c>
      <c r="G97" s="111" t="str">
        <f>IF('T11'!$C$25="","",IF('T11'!$H$10=3,'T11'!$L$19,""))</f>
        <v/>
      </c>
      <c r="H97" s="112" t="str">
        <f>IF('T11'!$C$25="","",IF('T11'!$H$10=3,'T11'!$N$15,'T11'!$F$15))</f>
        <v/>
      </c>
    </row>
    <row r="98" spans="1:8" ht="20.100000000000001" hidden="1" customHeight="1" thickBot="1">
      <c r="A98" s="71">
        <v>114</v>
      </c>
      <c r="B98" s="175"/>
      <c r="C98" s="68" t="str">
        <f>'T11'!F34</f>
        <v/>
      </c>
      <c r="D98" s="113" t="str">
        <f>IF('T11'!$C$26="","",IF('T11'!$H$10=4,'T11'!$E$15,""))</f>
        <v/>
      </c>
      <c r="E98" s="113" t="str">
        <f>IF('T11'!$C$26="","",IF('T11'!$H$10=4,'T11'!$E$17,""))</f>
        <v/>
      </c>
      <c r="F98" s="113" t="str">
        <f>IF('T11'!$C$26="","",IF('T11'!$H$10=4,'T11'!$E$18,""))</f>
        <v/>
      </c>
      <c r="G98" s="114" t="str">
        <f>IF('T11'!$C$26="","",IF('T11'!$H$10=4,"",""))</f>
        <v/>
      </c>
      <c r="H98" s="115" t="str">
        <f>IF('T11'!$C$26="","",IF('T11'!$H$10=4,'T11'!$G$15,""))</f>
        <v/>
      </c>
    </row>
    <row r="99" spans="1:8" ht="20.100000000000001" hidden="1" customHeight="1">
      <c r="A99" s="72">
        <v>121</v>
      </c>
      <c r="B99" s="175"/>
      <c r="C99" s="69" t="str">
        <f>'T12'!F31</f>
        <v/>
      </c>
      <c r="D99" s="104">
        <f>IF('T12'!$H$10="","",IF('T12'!$H$10=3,'T12'!$K$14,'T12'!$D$14))</f>
        <v>0</v>
      </c>
      <c r="E99" s="104">
        <f>IF('T12'!$H$10="","",IF('T12'!$H$10=3,'T12'!$K$15,'T12'!$D$16))</f>
        <v>0</v>
      </c>
      <c r="F99" s="104">
        <f>IF('T12'!$H$10="","",IF('T12'!$H$10=3,'T12'!$K$17,'T12'!$D$18))</f>
        <v>0</v>
      </c>
      <c r="G99" s="105" t="str">
        <f>IF('T12'!$H$10="","",IF('T12'!$H$10=3,'T12'!$K$18,""))</f>
        <v/>
      </c>
      <c r="H99" s="106">
        <f>IF('T12'!$H$10="","",IF('T12'!$H$10=3,'T12'!$M$14,'T12'!$F$14))</f>
        <v>0</v>
      </c>
    </row>
    <row r="100" spans="1:8" ht="20.100000000000001" hidden="1" customHeight="1">
      <c r="A100" s="70">
        <v>122</v>
      </c>
      <c r="B100" s="175"/>
      <c r="C100" s="66" t="str">
        <f>'T12'!F32</f>
        <v/>
      </c>
      <c r="D100" s="107">
        <f>IF('T12'!$H$10="","",IF('T12'!$H$10=3,'T12'!$L$14,'T12'!$E$14))</f>
        <v>0</v>
      </c>
      <c r="E100" s="107">
        <f>IF('T12'!$H$10="","",IF('T12'!$H$10=3,'T12'!$K$16,'T12'!$D$17))</f>
        <v>0</v>
      </c>
      <c r="F100" s="107">
        <f>IF('T12'!$H$10="","",IF('T12'!$H$10=3,'T12'!$L$17,'T12'!$D$19))</f>
        <v>0</v>
      </c>
      <c r="G100" s="108" t="str">
        <f>IF('T12'!$H$10="","",IF('T12'!$H$10=3,'T12'!$K$19,""))</f>
        <v/>
      </c>
      <c r="H100" s="109">
        <f>IF('T12'!$H$10="","",IF('T12'!$H$10=3,'T12'!$N$14,'T12'!$G$14))</f>
        <v>0</v>
      </c>
    </row>
    <row r="101" spans="1:8" ht="20.100000000000001" hidden="1" customHeight="1">
      <c r="A101" s="70">
        <v>123</v>
      </c>
      <c r="B101" s="175"/>
      <c r="C101" s="67" t="str">
        <f>'T12'!F33</f>
        <v/>
      </c>
      <c r="D101" s="110">
        <f>IF('T12'!$H$10="","",IF('T12'!$H$10=3,'T12'!$L$15,'T12'!$D$15))</f>
        <v>0</v>
      </c>
      <c r="E101" s="110">
        <f>IF('T12'!$H$10="","",IF('T12'!$H$10=3,'T12'!$L$16,'T12'!$E$16))</f>
        <v>0</v>
      </c>
      <c r="F101" s="110">
        <f>IF('T12'!$H$10="","",IF('T12'!$H$10=3,'T12'!$L$18,'T12'!$E$19))</f>
        <v>0</v>
      </c>
      <c r="G101" s="111" t="str">
        <f>IF('T12'!$H$10="","",IF('T12'!$H$10=3,'T12'!$L$19,""))</f>
        <v/>
      </c>
      <c r="H101" s="112">
        <f>IF('T12'!$H$10="","",IF('T12'!$H$10=3,'T12'!$N$15,'T12'!$F$15))</f>
        <v>0</v>
      </c>
    </row>
    <row r="102" spans="1:8" ht="20.100000000000001" hidden="1" customHeight="1" thickBot="1">
      <c r="A102" s="73">
        <v>124</v>
      </c>
      <c r="B102" s="177"/>
      <c r="C102" s="68" t="str">
        <f>'T12'!F34</f>
        <v/>
      </c>
      <c r="D102" s="113" t="str">
        <f>IF('T12'!$H$10="","",IF('T12'!$H$10=4,'T12'!$E$15,""))</f>
        <v/>
      </c>
      <c r="E102" s="113" t="str">
        <f>IF('T12'!$H$10="","",IF('T12'!$H$10=4,'T12'!$E$17,""))</f>
        <v/>
      </c>
      <c r="F102" s="113" t="str">
        <f>IF('T12'!$H$10="","",IF('T12'!$H$10=4,'T12'!$E$18,""))</f>
        <v/>
      </c>
      <c r="G102" s="114" t="str">
        <f>IF('T12'!$H$10="","",IF('T12'!$H$10=4,"",""))</f>
        <v/>
      </c>
      <c r="H102" s="115" t="str">
        <f>IF('T12'!$H$10="","",IF('T12'!$H$10=4,'T12'!$G$15,""))</f>
        <v/>
      </c>
    </row>
    <row r="103" spans="1:8" ht="20.100000000000001" hidden="1" customHeight="1">
      <c r="A103" s="74"/>
      <c r="B103" s="74"/>
      <c r="C103" s="74"/>
      <c r="D103" s="74"/>
      <c r="E103" s="74"/>
      <c r="F103" s="74"/>
      <c r="G103" s="74"/>
      <c r="H103" s="74"/>
    </row>
    <row r="104" spans="1:8" ht="20.100000000000001" hidden="1" customHeight="1">
      <c r="A104" s="74"/>
      <c r="B104" s="74"/>
      <c r="C104" s="74"/>
      <c r="D104" s="74"/>
      <c r="E104" s="74"/>
      <c r="F104" s="74"/>
      <c r="G104" s="74"/>
      <c r="H104" s="74"/>
    </row>
    <row r="105" spans="1:8" ht="20.100000000000001" hidden="1" customHeight="1">
      <c r="A105" s="74"/>
      <c r="B105" s="74"/>
      <c r="C105" s="74"/>
      <c r="D105" s="74"/>
      <c r="E105" s="74"/>
      <c r="F105" s="74"/>
      <c r="G105" s="74"/>
      <c r="H105" s="74"/>
    </row>
    <row r="106" spans="1:8" ht="20.100000000000001" hidden="1" customHeight="1">
      <c r="A106" s="74"/>
      <c r="B106" s="74"/>
      <c r="C106" s="74"/>
      <c r="D106" s="74"/>
      <c r="E106" s="74"/>
      <c r="F106" s="74"/>
      <c r="G106" s="74"/>
      <c r="H106" s="74"/>
    </row>
    <row r="107" spans="1:8" ht="20.100000000000001" hidden="1" customHeight="1">
      <c r="A107" s="74"/>
      <c r="B107" s="74"/>
      <c r="C107" s="74"/>
      <c r="D107" s="74"/>
      <c r="E107" s="74"/>
      <c r="F107" s="74"/>
      <c r="G107" s="74"/>
      <c r="H107" s="74"/>
    </row>
    <row r="108" spans="1:8" ht="20.100000000000001" hidden="1" customHeight="1">
      <c r="A108" s="74"/>
      <c r="B108" s="74"/>
      <c r="C108" s="74"/>
      <c r="D108" s="74"/>
      <c r="E108" s="74"/>
      <c r="F108" s="74"/>
      <c r="G108" s="74"/>
      <c r="H108" s="74"/>
    </row>
    <row r="109" spans="1:8" ht="20.100000000000001" hidden="1" customHeight="1">
      <c r="A109" s="74"/>
      <c r="B109" s="74"/>
      <c r="C109" s="74"/>
      <c r="D109" s="74"/>
      <c r="E109" s="74"/>
      <c r="F109" s="74"/>
      <c r="G109" s="74"/>
      <c r="H109" s="74"/>
    </row>
    <row r="110" spans="1:8" ht="20.100000000000001" hidden="1" customHeight="1">
      <c r="A110" s="74"/>
      <c r="B110" s="74"/>
      <c r="C110" s="74"/>
      <c r="D110" s="74"/>
      <c r="E110" s="74"/>
      <c r="F110" s="74"/>
      <c r="G110" s="74"/>
      <c r="H110" s="74"/>
    </row>
    <row r="111" spans="1:8" ht="20.100000000000001" hidden="1" customHeight="1">
      <c r="A111" s="74"/>
      <c r="B111" s="74"/>
      <c r="C111" s="74"/>
      <c r="D111" s="74"/>
      <c r="E111" s="74"/>
      <c r="F111" s="74"/>
      <c r="G111" s="74"/>
      <c r="H111" s="74"/>
    </row>
    <row r="112" spans="1:8" ht="20.100000000000001" hidden="1" customHeight="1">
      <c r="A112" s="74"/>
      <c r="B112" s="74"/>
      <c r="C112" s="74"/>
      <c r="D112" s="74"/>
      <c r="E112" s="74"/>
      <c r="F112" s="74"/>
      <c r="G112" s="74"/>
      <c r="H112" s="74"/>
    </row>
    <row r="113" spans="1:8" ht="20.100000000000001" hidden="1" customHeight="1">
      <c r="A113" s="74"/>
      <c r="B113" s="74"/>
      <c r="C113" s="74"/>
      <c r="D113" s="74"/>
      <c r="E113" s="74"/>
      <c r="F113" s="74"/>
      <c r="G113" s="74"/>
      <c r="H113" s="74"/>
    </row>
    <row r="114" spans="1:8" ht="20.100000000000001" hidden="1" customHeight="1">
      <c r="A114" s="74"/>
      <c r="B114" s="74"/>
      <c r="C114" s="74"/>
      <c r="D114" s="74"/>
      <c r="E114" s="74"/>
      <c r="F114" s="74"/>
      <c r="G114" s="74"/>
      <c r="H114" s="74"/>
    </row>
    <row r="115" spans="1:8" ht="20.100000000000001" hidden="1" customHeight="1">
      <c r="A115" s="74"/>
      <c r="B115" s="74"/>
      <c r="C115" s="74"/>
      <c r="D115" s="74"/>
      <c r="E115" s="74"/>
      <c r="F115" s="74"/>
      <c r="G115" s="74"/>
      <c r="H115" s="74"/>
    </row>
    <row r="116" spans="1:8" ht="20.100000000000001" hidden="1" customHeight="1">
      <c r="A116" s="74"/>
      <c r="B116" s="74"/>
      <c r="C116" s="74"/>
      <c r="D116" s="74"/>
      <c r="E116" s="74"/>
      <c r="F116" s="74"/>
      <c r="G116" s="74"/>
      <c r="H116" s="74"/>
    </row>
    <row r="117" spans="1:8" ht="20.100000000000001" hidden="1" customHeight="1">
      <c r="A117" s="74"/>
      <c r="B117" s="74"/>
      <c r="C117" s="74"/>
      <c r="D117" s="74"/>
      <c r="E117" s="74"/>
      <c r="F117" s="74"/>
      <c r="G117" s="74"/>
      <c r="H117" s="74"/>
    </row>
    <row r="118" spans="1:8" ht="20.100000000000001" hidden="1" customHeight="1">
      <c r="A118" s="74"/>
      <c r="B118" s="74"/>
      <c r="C118" s="74"/>
      <c r="D118" s="74"/>
      <c r="E118" s="74"/>
      <c r="F118" s="74"/>
      <c r="G118" s="74"/>
      <c r="H118" s="74"/>
    </row>
    <row r="119" spans="1:8" ht="20.100000000000001" hidden="1" customHeight="1">
      <c r="A119" s="74"/>
      <c r="B119" s="74"/>
      <c r="C119" s="74"/>
      <c r="D119" s="74"/>
      <c r="E119" s="74"/>
      <c r="F119" s="74"/>
      <c r="G119" s="74"/>
      <c r="H119" s="74"/>
    </row>
    <row r="120" spans="1:8" ht="20.100000000000001" hidden="1" customHeight="1">
      <c r="A120" s="74"/>
      <c r="B120" s="74"/>
      <c r="C120" s="74"/>
      <c r="D120" s="74"/>
      <c r="E120" s="74"/>
      <c r="F120" s="74"/>
      <c r="G120" s="74"/>
      <c r="H120" s="74"/>
    </row>
    <row r="121" spans="1:8" ht="20.100000000000001" hidden="1" customHeight="1">
      <c r="A121" s="74"/>
      <c r="B121" s="74"/>
      <c r="C121" s="74"/>
      <c r="D121" s="74"/>
      <c r="E121" s="74"/>
      <c r="F121" s="74"/>
      <c r="G121" s="74"/>
      <c r="H121" s="74"/>
    </row>
    <row r="122" spans="1:8" ht="20.100000000000001" hidden="1" customHeight="1">
      <c r="A122" s="74"/>
      <c r="B122" s="74"/>
      <c r="C122" s="74"/>
      <c r="D122" s="74"/>
      <c r="E122" s="74"/>
      <c r="F122" s="74"/>
      <c r="G122" s="74"/>
      <c r="H122" s="74"/>
    </row>
    <row r="123" spans="1:8" ht="20.100000000000001" hidden="1" customHeight="1">
      <c r="A123" s="74"/>
      <c r="B123" s="74"/>
      <c r="C123" s="74"/>
      <c r="D123" s="74"/>
      <c r="E123" s="74"/>
      <c r="F123" s="74"/>
      <c r="G123" s="74"/>
      <c r="H123" s="74"/>
    </row>
    <row r="124" spans="1:8" ht="20.100000000000001" hidden="1" customHeight="1">
      <c r="A124" s="74"/>
      <c r="B124" s="74"/>
      <c r="C124" s="74"/>
      <c r="D124" s="74"/>
      <c r="E124" s="74"/>
      <c r="F124" s="74"/>
      <c r="G124" s="74"/>
      <c r="H124" s="74"/>
    </row>
    <row r="125" spans="1:8" ht="20.100000000000001" hidden="1" customHeight="1">
      <c r="A125" s="74"/>
      <c r="B125" s="74"/>
      <c r="C125" s="74"/>
      <c r="D125" s="74"/>
      <c r="E125" s="74"/>
      <c r="F125" s="74"/>
      <c r="G125" s="74"/>
      <c r="H125" s="74"/>
    </row>
    <row r="126" spans="1:8" ht="20.100000000000001" hidden="1" customHeight="1">
      <c r="A126" s="74"/>
      <c r="B126" s="74"/>
      <c r="C126" s="74"/>
      <c r="D126" s="74"/>
      <c r="E126" s="74"/>
      <c r="F126" s="74"/>
      <c r="G126" s="74"/>
      <c r="H126" s="74"/>
    </row>
    <row r="127" spans="1:8" ht="20.100000000000001" hidden="1" customHeight="1">
      <c r="A127" s="74"/>
      <c r="B127" s="74"/>
      <c r="C127" s="74"/>
      <c r="D127" s="74"/>
      <c r="E127" s="74"/>
      <c r="F127" s="74"/>
      <c r="G127" s="74"/>
      <c r="H127" s="74"/>
    </row>
    <row r="128" spans="1:8" ht="20.100000000000001" hidden="1" customHeight="1">
      <c r="A128" s="74"/>
      <c r="B128" s="74"/>
      <c r="C128" s="74"/>
      <c r="D128" s="74"/>
      <c r="E128" s="74"/>
      <c r="F128" s="74"/>
      <c r="G128" s="74"/>
      <c r="H128" s="74"/>
    </row>
    <row r="129" spans="1:8" ht="20.100000000000001" hidden="1" customHeight="1">
      <c r="A129" s="74"/>
      <c r="B129" s="74"/>
      <c r="C129" s="74"/>
      <c r="D129" s="74"/>
      <c r="E129" s="74"/>
      <c r="F129" s="74"/>
      <c r="G129" s="74"/>
      <c r="H129" s="74"/>
    </row>
    <row r="130" spans="1:8" ht="20.100000000000001" hidden="1" customHeight="1">
      <c r="A130" s="74"/>
      <c r="B130" s="74"/>
      <c r="C130" s="74"/>
      <c r="D130" s="74"/>
      <c r="E130" s="74"/>
      <c r="F130" s="74"/>
      <c r="G130" s="74"/>
      <c r="H130" s="74"/>
    </row>
    <row r="131" spans="1:8" ht="20.100000000000001" hidden="1" customHeight="1">
      <c r="A131" s="74"/>
      <c r="B131" s="74"/>
      <c r="C131" s="74"/>
      <c r="D131" s="74"/>
      <c r="E131" s="74"/>
      <c r="F131" s="74"/>
      <c r="G131" s="74"/>
      <c r="H131" s="74"/>
    </row>
    <row r="132" spans="1:8" ht="20.100000000000001" hidden="1" customHeight="1">
      <c r="A132" s="74"/>
      <c r="B132" s="74"/>
      <c r="C132" s="74"/>
      <c r="D132" s="74"/>
      <c r="E132" s="74"/>
      <c r="F132" s="74"/>
      <c r="G132" s="74"/>
      <c r="H132" s="74"/>
    </row>
    <row r="133" spans="1:8" ht="20.100000000000001" hidden="1" customHeight="1">
      <c r="A133" s="74"/>
      <c r="B133" s="74"/>
      <c r="C133" s="74"/>
      <c r="D133" s="74"/>
      <c r="E133" s="74"/>
      <c r="F133" s="74"/>
      <c r="G133" s="74"/>
      <c r="H133" s="74"/>
    </row>
    <row r="134" spans="1:8" ht="20.100000000000001" hidden="1" customHeight="1">
      <c r="A134" s="74"/>
      <c r="B134" s="74"/>
      <c r="C134" s="74"/>
      <c r="D134" s="74"/>
      <c r="E134" s="74"/>
      <c r="F134" s="74"/>
      <c r="G134" s="74"/>
      <c r="H134" s="74"/>
    </row>
    <row r="135" spans="1:8" ht="20.100000000000001" hidden="1" customHeight="1">
      <c r="A135" s="74"/>
      <c r="B135" s="74"/>
      <c r="C135" s="74"/>
      <c r="D135" s="74"/>
      <c r="E135" s="74"/>
      <c r="F135" s="74"/>
      <c r="G135" s="74"/>
      <c r="H135" s="74"/>
    </row>
    <row r="136" spans="1:8" ht="20.100000000000001" hidden="1" customHeight="1">
      <c r="A136" s="74"/>
      <c r="B136" s="74"/>
      <c r="C136" s="74"/>
      <c r="D136" s="74"/>
      <c r="E136" s="74"/>
      <c r="F136" s="74"/>
      <c r="G136" s="74"/>
      <c r="H136" s="74"/>
    </row>
    <row r="137" spans="1:8" ht="20.100000000000001" hidden="1" customHeight="1">
      <c r="A137" s="74"/>
      <c r="B137" s="74"/>
      <c r="C137" s="74"/>
      <c r="D137" s="74"/>
      <c r="E137" s="74"/>
      <c r="F137" s="74"/>
      <c r="G137" s="74"/>
      <c r="H137" s="74"/>
    </row>
    <row r="138" spans="1:8" ht="20.100000000000001" hidden="1" customHeight="1">
      <c r="A138" s="74"/>
      <c r="B138" s="74"/>
      <c r="C138" s="74"/>
      <c r="D138" s="74"/>
      <c r="E138" s="74"/>
      <c r="F138" s="74"/>
      <c r="G138" s="74"/>
      <c r="H138" s="74"/>
    </row>
    <row r="139" spans="1:8" ht="20.100000000000001" hidden="1" customHeight="1">
      <c r="A139" s="74"/>
      <c r="B139" s="74"/>
      <c r="C139" s="74"/>
      <c r="D139" s="74"/>
      <c r="E139" s="74"/>
      <c r="F139" s="74"/>
      <c r="G139" s="74"/>
      <c r="H139" s="74"/>
    </row>
    <row r="140" spans="1:8" ht="20.100000000000001" hidden="1" customHeight="1">
      <c r="A140" s="74"/>
      <c r="B140" s="74"/>
      <c r="C140" s="74"/>
      <c r="D140" s="74"/>
      <c r="E140" s="74"/>
      <c r="F140" s="74"/>
      <c r="G140" s="74"/>
      <c r="H140" s="74"/>
    </row>
    <row r="141" spans="1:8" ht="20.100000000000001" hidden="1" customHeight="1">
      <c r="A141" s="74"/>
      <c r="B141" s="74"/>
      <c r="C141" s="74"/>
      <c r="D141" s="74"/>
      <c r="E141" s="74"/>
      <c r="F141" s="74"/>
      <c r="G141" s="74"/>
      <c r="H141" s="74"/>
    </row>
    <row r="142" spans="1:8" ht="20.100000000000001" hidden="1" customHeight="1">
      <c r="A142" s="74"/>
      <c r="B142" s="74"/>
      <c r="C142" s="74"/>
      <c r="D142" s="74"/>
      <c r="E142" s="74"/>
      <c r="F142" s="74"/>
      <c r="G142" s="74"/>
      <c r="H142" s="74"/>
    </row>
    <row r="143" spans="1:8" ht="20.100000000000001" hidden="1" customHeight="1">
      <c r="A143" s="74"/>
      <c r="B143" s="74"/>
      <c r="C143" s="74"/>
      <c r="D143" s="74"/>
      <c r="E143" s="74"/>
      <c r="F143" s="74"/>
      <c r="G143" s="74"/>
      <c r="H143" s="74"/>
    </row>
    <row r="144" spans="1:8" ht="20.100000000000001" hidden="1" customHeight="1">
      <c r="A144" s="74"/>
      <c r="B144" s="74"/>
      <c r="C144" s="74"/>
      <c r="D144" s="74"/>
      <c r="E144" s="74"/>
      <c r="F144" s="74"/>
      <c r="G144" s="74"/>
      <c r="H144" s="74"/>
    </row>
    <row r="145" spans="1:8" ht="20.100000000000001" hidden="1" customHeight="1">
      <c r="A145" s="74"/>
      <c r="B145" s="74"/>
      <c r="C145" s="74"/>
      <c r="D145" s="74"/>
      <c r="E145" s="74"/>
      <c r="F145" s="74"/>
      <c r="G145" s="74"/>
      <c r="H145" s="74"/>
    </row>
    <row r="146" spans="1:8" ht="20.100000000000001" hidden="1" customHeight="1">
      <c r="A146" s="74"/>
      <c r="B146" s="74"/>
      <c r="C146" s="74"/>
      <c r="D146" s="74"/>
      <c r="E146" s="74"/>
      <c r="F146" s="74"/>
      <c r="G146" s="74"/>
      <c r="H146" s="74"/>
    </row>
    <row r="147" spans="1:8" ht="20.100000000000001" hidden="1" customHeight="1">
      <c r="A147" s="74"/>
      <c r="B147" s="74"/>
      <c r="C147" s="74"/>
      <c r="D147" s="74"/>
      <c r="E147" s="74"/>
      <c r="F147" s="74"/>
      <c r="G147" s="74"/>
      <c r="H147" s="74"/>
    </row>
    <row r="148" spans="1:8" ht="20.100000000000001" hidden="1" customHeight="1">
      <c r="A148" s="74"/>
      <c r="B148" s="74"/>
      <c r="C148" s="74"/>
      <c r="D148" s="74"/>
      <c r="E148" s="74"/>
      <c r="F148" s="74"/>
      <c r="G148" s="74"/>
      <c r="H148" s="74"/>
    </row>
    <row r="149" spans="1:8" ht="20.100000000000001" hidden="1" customHeight="1">
      <c r="A149" s="74"/>
      <c r="B149" s="74"/>
      <c r="C149" s="74"/>
      <c r="D149" s="74"/>
      <c r="E149" s="74"/>
      <c r="F149" s="74"/>
      <c r="G149" s="74"/>
      <c r="H149" s="74"/>
    </row>
    <row r="150" spans="1:8" ht="20.100000000000001" hidden="1" customHeight="1">
      <c r="A150" s="74"/>
      <c r="B150" s="74"/>
      <c r="C150" s="74"/>
      <c r="D150" s="74"/>
      <c r="E150" s="74"/>
      <c r="F150" s="74"/>
      <c r="G150" s="74"/>
      <c r="H150" s="74"/>
    </row>
    <row r="151" spans="1:8" ht="20.100000000000001" hidden="1" customHeight="1">
      <c r="A151" s="74"/>
      <c r="B151" s="74"/>
      <c r="C151" s="74"/>
      <c r="D151" s="74"/>
      <c r="E151" s="74"/>
      <c r="F151" s="74"/>
      <c r="G151" s="74"/>
      <c r="H151" s="74"/>
    </row>
    <row r="152" spans="1:8" ht="20.100000000000001" hidden="1" customHeight="1">
      <c r="A152" s="74"/>
      <c r="B152" s="74"/>
      <c r="C152" s="74"/>
      <c r="D152" s="74"/>
      <c r="E152" s="74"/>
      <c r="F152" s="74"/>
      <c r="G152" s="74"/>
      <c r="H152" s="74"/>
    </row>
    <row r="153" spans="1:8" ht="20.100000000000001" hidden="1" customHeight="1">
      <c r="A153" s="74"/>
      <c r="B153" s="74"/>
      <c r="C153" s="74"/>
      <c r="D153" s="74"/>
      <c r="E153" s="74"/>
      <c r="F153" s="74"/>
      <c r="G153" s="74"/>
      <c r="H153" s="74"/>
    </row>
    <row r="154" spans="1:8" ht="20.100000000000001" hidden="1" customHeight="1">
      <c r="A154" s="74"/>
      <c r="B154" s="74"/>
      <c r="C154" s="74"/>
      <c r="D154" s="74"/>
      <c r="E154" s="74"/>
      <c r="F154" s="74"/>
      <c r="G154" s="74"/>
      <c r="H154" s="74"/>
    </row>
    <row r="155" spans="1:8" ht="20.100000000000001" hidden="1" customHeight="1">
      <c r="A155" s="74"/>
      <c r="B155" s="74"/>
      <c r="C155" s="74"/>
      <c r="D155" s="74"/>
      <c r="E155" s="74"/>
      <c r="F155" s="74"/>
      <c r="G155" s="74"/>
      <c r="H155" s="74"/>
    </row>
    <row r="156" spans="1:8" ht="20.100000000000001" hidden="1" customHeight="1">
      <c r="A156" s="74"/>
      <c r="B156" s="74"/>
      <c r="C156" s="74"/>
      <c r="D156" s="74"/>
      <c r="E156" s="74"/>
      <c r="F156" s="74"/>
      <c r="G156" s="74"/>
      <c r="H156" s="74"/>
    </row>
    <row r="157" spans="1:8" ht="20.100000000000001" hidden="1" customHeight="1">
      <c r="A157" s="74"/>
      <c r="B157" s="74"/>
      <c r="C157" s="74"/>
      <c r="D157" s="74"/>
      <c r="E157" s="74"/>
      <c r="F157" s="74"/>
      <c r="G157" s="74"/>
      <c r="H157" s="74"/>
    </row>
    <row r="158" spans="1:8" ht="20.100000000000001" hidden="1" customHeight="1">
      <c r="A158" s="74"/>
      <c r="B158" s="74"/>
      <c r="C158" s="74"/>
      <c r="D158" s="74"/>
      <c r="E158" s="74"/>
      <c r="F158" s="74"/>
      <c r="G158" s="74"/>
      <c r="H158" s="74"/>
    </row>
    <row r="159" spans="1:8" ht="20.100000000000001" hidden="1" customHeight="1">
      <c r="A159" s="74"/>
      <c r="B159" s="74"/>
      <c r="C159" s="74"/>
      <c r="D159" s="74"/>
      <c r="E159" s="74"/>
      <c r="F159" s="74"/>
      <c r="G159" s="74"/>
      <c r="H159" s="74"/>
    </row>
    <row r="160" spans="1:8" ht="20.100000000000001" hidden="1" customHeight="1">
      <c r="A160" s="74"/>
      <c r="B160" s="74"/>
      <c r="C160" s="74"/>
      <c r="D160" s="74"/>
      <c r="E160" s="74"/>
      <c r="F160" s="74"/>
      <c r="G160" s="74"/>
      <c r="H160" s="74"/>
    </row>
    <row r="161" spans="1:38" ht="20.100000000000001" hidden="1" customHeight="1">
      <c r="A161" s="74"/>
      <c r="B161" s="74"/>
      <c r="C161" s="74"/>
      <c r="D161" s="74"/>
      <c r="E161" s="74"/>
      <c r="F161" s="74"/>
      <c r="G161" s="74"/>
      <c r="H161" s="74"/>
    </row>
    <row r="162" spans="1:38" ht="20.100000000000001" hidden="1" customHeight="1">
      <c r="A162" s="74"/>
      <c r="B162" s="74"/>
      <c r="C162" s="74"/>
      <c r="D162" s="74"/>
      <c r="E162" s="74"/>
      <c r="F162" s="74"/>
      <c r="G162" s="74"/>
      <c r="H162" s="74"/>
    </row>
    <row r="163" spans="1:38" ht="20.100000000000001" hidden="1" customHeight="1">
      <c r="A163" s="74"/>
      <c r="B163" s="74"/>
      <c r="C163" s="74"/>
      <c r="D163" s="74"/>
      <c r="E163" s="74"/>
      <c r="F163" s="74"/>
      <c r="G163" s="74"/>
      <c r="H163" s="74"/>
    </row>
    <row r="164" spans="1:38" ht="20.100000000000001" hidden="1" customHeight="1">
      <c r="A164" s="74"/>
      <c r="B164" s="74"/>
      <c r="C164" s="74"/>
      <c r="D164" s="74"/>
      <c r="E164" s="74"/>
      <c r="F164" s="74"/>
      <c r="G164" s="74"/>
      <c r="H164" s="74"/>
    </row>
    <row r="165" spans="1:38" ht="20.100000000000001" hidden="1" customHeight="1">
      <c r="A165" s="74"/>
      <c r="B165" s="74"/>
      <c r="C165" s="74"/>
      <c r="D165" s="74"/>
      <c r="E165" s="74"/>
      <c r="F165" s="74"/>
      <c r="G165" s="74"/>
      <c r="H165" s="74"/>
    </row>
    <row r="166" spans="1:38" ht="20.100000000000001" hidden="1" customHeight="1">
      <c r="A166" s="74"/>
      <c r="B166" s="74"/>
      <c r="C166" s="74"/>
      <c r="D166" s="74"/>
      <c r="E166" s="74"/>
      <c r="F166" s="74"/>
      <c r="G166" s="74"/>
      <c r="H166" s="74"/>
    </row>
    <row r="167" spans="1:38" ht="20.100000000000001" hidden="1" customHeight="1">
      <c r="A167" s="74"/>
      <c r="B167" s="74"/>
      <c r="C167" s="74"/>
      <c r="D167" s="74"/>
      <c r="E167" s="74"/>
      <c r="F167" s="74"/>
      <c r="G167" s="74"/>
      <c r="H167" s="74"/>
    </row>
    <row r="168" spans="1:38" ht="20.100000000000001" hidden="1" customHeight="1">
      <c r="A168" s="74"/>
      <c r="B168" s="74"/>
      <c r="C168" s="74"/>
      <c r="D168" s="74"/>
      <c r="E168" s="74"/>
      <c r="F168" s="74"/>
      <c r="G168" s="74"/>
      <c r="H168" s="74"/>
    </row>
    <row r="169" spans="1:38" ht="20.100000000000001" hidden="1" customHeight="1">
      <c r="A169" s="74"/>
      <c r="B169" s="74"/>
      <c r="C169" s="74"/>
      <c r="D169" s="74"/>
      <c r="E169" s="74"/>
      <c r="F169" s="74"/>
      <c r="G169" s="74"/>
      <c r="H169" s="74"/>
    </row>
    <row r="170" spans="1:38" ht="20.100000000000001" hidden="1" customHeight="1">
      <c r="A170" s="74"/>
      <c r="B170" s="74"/>
      <c r="C170" s="74"/>
      <c r="D170" s="74"/>
      <c r="E170" s="74"/>
      <c r="F170" s="74"/>
      <c r="G170" s="74"/>
      <c r="H170" s="74"/>
    </row>
    <row r="171" spans="1:38" ht="20.100000000000001" hidden="1" customHeight="1">
      <c r="A171" s="74"/>
      <c r="B171" s="74"/>
      <c r="C171" s="74"/>
      <c r="D171" s="74"/>
      <c r="E171" s="74"/>
      <c r="F171" s="74"/>
      <c r="G171" s="74"/>
      <c r="H171" s="74"/>
    </row>
    <row r="172" spans="1:38" ht="20.100000000000001" hidden="1" customHeight="1">
      <c r="A172" s="74"/>
      <c r="B172" s="74"/>
      <c r="C172" s="74"/>
      <c r="D172" s="74"/>
      <c r="E172" s="74"/>
      <c r="F172" s="74"/>
      <c r="G172" s="74"/>
      <c r="H172" s="74"/>
    </row>
    <row r="173" spans="1:38" ht="20.100000000000001" hidden="1" customHeight="1">
      <c r="A173" s="74"/>
      <c r="B173" s="74"/>
      <c r="C173" s="74"/>
      <c r="D173" s="74"/>
      <c r="E173" s="74"/>
      <c r="F173" s="74"/>
      <c r="G173" s="74"/>
      <c r="H173" s="74"/>
    </row>
    <row r="174" spans="1:38" ht="20.100000000000001" hidden="1" customHeight="1">
      <c r="A174" s="74"/>
      <c r="B174" s="74"/>
      <c r="C174" s="74"/>
      <c r="D174" s="74"/>
      <c r="E174" s="74"/>
      <c r="F174" s="74"/>
      <c r="G174" s="74"/>
      <c r="H174" s="74"/>
    </row>
    <row r="175" spans="1:38" s="159" customFormat="1" ht="20.100000000000001" hidden="1" customHeight="1"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</row>
    <row r="176" spans="1:38" s="159" customFormat="1" ht="29.25" customHeight="1"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</row>
    <row r="177" spans="9:38" s="159" customFormat="1" ht="29.25" customHeight="1"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</row>
    <row r="178" spans="9:38" s="159" customFormat="1" ht="29.25" customHeight="1"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</row>
    <row r="179" spans="9:38" s="159" customFormat="1" ht="29.25" customHeight="1"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</row>
    <row r="180" spans="9:38" s="159" customFormat="1" ht="29.25" customHeight="1"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</row>
    <row r="181" spans="9:38" s="159" customFormat="1" ht="29.25" customHeight="1"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</row>
    <row r="182" spans="9:38" s="159" customFormat="1" ht="29.25" customHeight="1"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</row>
    <row r="183" spans="9:38" s="159" customFormat="1" ht="29.25" customHeight="1"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</row>
    <row r="184" spans="9:38" s="159" customFormat="1" ht="29.25" customHeight="1"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</row>
    <row r="185" spans="9:38" s="159" customFormat="1" ht="29.25" customHeight="1"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</row>
    <row r="186" spans="9:38" s="159" customFormat="1" ht="29.25" customHeight="1"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</row>
    <row r="187" spans="9:38" s="159" customFormat="1" ht="29.25" customHeight="1"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</row>
    <row r="188" spans="9:38" s="159" customFormat="1" ht="29.25" customHeight="1"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</row>
    <row r="189" spans="9:38" s="159" customFormat="1" ht="29.25" customHeight="1"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</row>
    <row r="190" spans="9:38" s="159" customFormat="1" ht="29.25" customHeight="1"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</row>
    <row r="191" spans="9:38" s="159" customFormat="1" ht="29.25" customHeight="1"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</row>
    <row r="192" spans="9:38" s="159" customFormat="1" ht="29.25" customHeight="1"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</row>
    <row r="193" spans="9:38" s="159" customFormat="1" ht="29.25" customHeight="1"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</row>
    <row r="194" spans="9:38" s="159" customFormat="1" ht="29.25" customHeight="1"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</row>
    <row r="195" spans="9:38" s="159" customFormat="1" ht="29.25" customHeight="1"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</row>
    <row r="196" spans="9:38" s="159" customFormat="1" ht="29.25" customHeight="1"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2"/>
      <c r="AB196" s="172"/>
      <c r="AC196" s="172"/>
      <c r="AD196" s="172"/>
      <c r="AE196" s="172"/>
      <c r="AF196" s="172"/>
      <c r="AG196" s="172"/>
      <c r="AH196" s="172"/>
      <c r="AI196" s="172"/>
      <c r="AJ196" s="172"/>
      <c r="AK196" s="172"/>
      <c r="AL196" s="172"/>
    </row>
    <row r="197" spans="9:38" s="159" customFormat="1" ht="29.25" customHeight="1"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</row>
    <row r="198" spans="9:38" s="159" customFormat="1" ht="29.25" customHeight="1"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</row>
    <row r="199" spans="9:38" s="159" customFormat="1" ht="29.25" customHeight="1"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</row>
    <row r="200" spans="9:38" s="159" customFormat="1" ht="29.25" customHeight="1"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</row>
    <row r="201" spans="9:38" s="159" customFormat="1" ht="29.25" customHeight="1"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</row>
    <row r="202" spans="9:38" s="159" customFormat="1" ht="29.25" customHeight="1"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</row>
    <row r="203" spans="9:38" s="159" customFormat="1" ht="29.25" customHeight="1"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  <c r="AB203" s="172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</row>
    <row r="204" spans="9:38" s="159" customFormat="1" ht="29.25" customHeight="1"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</row>
    <row r="205" spans="9:38" s="159" customFormat="1" ht="29.25" customHeight="1"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</row>
    <row r="206" spans="9:38" s="159" customFormat="1" ht="29.25" customHeight="1"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</row>
    <row r="207" spans="9:38" s="159" customFormat="1" ht="29.25" customHeight="1"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  <c r="AA207" s="172"/>
      <c r="AB207" s="172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</row>
    <row r="208" spans="9:38" s="159" customFormat="1" ht="29.25" customHeight="1"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</row>
    <row r="209" spans="9:38" s="159" customFormat="1" ht="29.25" customHeight="1"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</row>
    <row r="210" spans="9:38" s="159" customFormat="1" ht="29.25" customHeight="1"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</row>
    <row r="211" spans="9:38" s="159" customFormat="1" ht="29.25" customHeight="1"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</row>
    <row r="212" spans="9:38" s="159" customFormat="1" ht="29.25" customHeight="1"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</row>
    <row r="213" spans="9:38" s="159" customFormat="1" ht="29.25" customHeight="1"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</row>
    <row r="214" spans="9:38" s="159" customFormat="1" ht="29.25" customHeight="1"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</row>
    <row r="215" spans="9:38" s="159" customFormat="1" ht="29.25" customHeight="1"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</row>
    <row r="216" spans="9:38" s="159" customFormat="1" ht="29.25" customHeight="1"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</row>
    <row r="217" spans="9:38" s="159" customFormat="1" ht="29.25" customHeight="1"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</row>
    <row r="218" spans="9:38" s="159" customFormat="1" ht="29.25" customHeight="1"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</row>
    <row r="219" spans="9:38" s="159" customFormat="1" ht="29.25" customHeight="1"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</row>
    <row r="220" spans="9:38" s="159" customFormat="1" ht="29.25" customHeight="1"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</row>
    <row r="221" spans="9:38" s="159" customFormat="1" ht="29.25" customHeight="1"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</row>
    <row r="222" spans="9:38" s="159" customFormat="1" ht="29.25" customHeight="1"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</row>
    <row r="223" spans="9:38" s="159" customFormat="1" ht="29.25" customHeight="1"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</row>
    <row r="224" spans="9:38" s="159" customFormat="1" ht="29.25" customHeight="1"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</row>
    <row r="225" spans="9:38" s="159" customFormat="1" ht="29.25" customHeight="1"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</row>
    <row r="226" spans="9:38" s="159" customFormat="1" ht="29.25" customHeight="1"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</row>
    <row r="227" spans="9:38" s="159" customFormat="1" ht="29.25" customHeight="1"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</row>
    <row r="228" spans="9:38" s="159" customFormat="1" ht="29.25" customHeight="1"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</row>
    <row r="229" spans="9:38" s="159" customFormat="1" ht="29.25" customHeight="1"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</row>
    <row r="230" spans="9:38" s="159" customFormat="1" ht="29.25" customHeight="1"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</row>
    <row r="231" spans="9:38" s="159" customFormat="1" ht="29.25" customHeight="1"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</row>
    <row r="232" spans="9:38" s="159" customFormat="1" ht="29.25" customHeight="1"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</row>
    <row r="233" spans="9:38" s="159" customFormat="1" ht="29.25" customHeight="1"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</row>
    <row r="234" spans="9:38" s="159" customFormat="1" ht="29.25" customHeight="1"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</row>
    <row r="235" spans="9:38" s="159" customFormat="1" ht="29.25" customHeight="1"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</row>
    <row r="236" spans="9:38" s="159" customFormat="1" ht="29.25" customHeight="1"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</row>
    <row r="237" spans="9:38" s="159" customFormat="1" ht="29.25" customHeight="1"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</row>
    <row r="238" spans="9:38" s="159" customFormat="1" ht="29.25" customHeight="1"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</row>
    <row r="239" spans="9:38" s="159" customFormat="1" ht="29.25" customHeight="1"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</row>
    <row r="240" spans="9:38" s="159" customFormat="1" ht="29.25" customHeight="1"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</row>
    <row r="241" spans="9:38" s="159" customFormat="1" ht="29.25" customHeight="1"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</row>
    <row r="242" spans="9:38" s="159" customFormat="1" ht="29.25" customHeight="1"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</row>
    <row r="243" spans="9:38" s="159" customFormat="1" ht="29.25" customHeight="1"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</row>
    <row r="244" spans="9:38" s="159" customFormat="1" ht="29.25" customHeight="1"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</row>
    <row r="245" spans="9:38" s="159" customFormat="1" ht="29.25" customHeight="1"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</row>
    <row r="246" spans="9:38" s="159" customFormat="1" ht="29.25" customHeight="1"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</row>
    <row r="247" spans="9:38" s="159" customFormat="1" ht="29.25" customHeight="1"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</row>
    <row r="248" spans="9:38" s="159" customFormat="1" ht="29.25" customHeight="1"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</row>
    <row r="249" spans="9:38" s="159" customFormat="1" ht="29.25" customHeight="1">
      <c r="I249" s="172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</row>
    <row r="250" spans="9:38" s="159" customFormat="1" ht="29.25" customHeight="1"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</row>
    <row r="251" spans="9:38" s="159" customFormat="1" ht="29.25" customHeight="1"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</row>
    <row r="252" spans="9:38" s="159" customFormat="1" ht="29.25" customHeight="1"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</row>
    <row r="253" spans="9:38" s="159" customFormat="1" ht="29.25" customHeight="1">
      <c r="I253" s="172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</row>
    <row r="254" spans="9:38" s="159" customFormat="1" ht="29.25" customHeight="1"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</row>
    <row r="255" spans="9:38" s="159" customFormat="1" ht="29.25" customHeight="1"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</row>
    <row r="256" spans="9:38" s="159" customFormat="1" ht="29.25" customHeight="1"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</row>
    <row r="257" spans="9:38" s="159" customFormat="1" ht="29.25" customHeight="1"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</row>
    <row r="258" spans="9:38" s="159" customFormat="1" ht="29.25" customHeight="1"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</row>
    <row r="259" spans="9:38" s="159" customFormat="1" ht="29.25" customHeight="1"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</row>
    <row r="260" spans="9:38" s="159" customFormat="1" ht="29.25" customHeight="1"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</row>
    <row r="261" spans="9:38" s="159" customFormat="1" ht="29.25" customHeight="1"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</row>
    <row r="262" spans="9:38" s="159" customFormat="1" ht="29.25" customHeight="1"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</row>
    <row r="263" spans="9:38" s="159" customFormat="1" ht="29.25" customHeight="1"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</row>
    <row r="264" spans="9:38" s="159" customFormat="1" ht="29.25" customHeight="1"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</row>
    <row r="265" spans="9:38" s="159" customFormat="1" ht="29.25" customHeight="1"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</row>
    <row r="266" spans="9:38" s="159" customFormat="1" ht="29.25" customHeight="1"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</row>
    <row r="267" spans="9:38" s="159" customFormat="1" ht="29.25" customHeight="1"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</row>
    <row r="268" spans="9:38" s="159" customFormat="1" ht="29.25" customHeight="1"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</row>
    <row r="269" spans="9:38" s="159" customFormat="1" ht="29.25" customHeight="1">
      <c r="I269" s="172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</row>
    <row r="270" spans="9:38" s="159" customFormat="1" ht="29.25" customHeight="1"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</row>
    <row r="271" spans="9:38" s="159" customFormat="1" ht="29.25" customHeight="1"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</row>
    <row r="272" spans="9:38" s="159" customFormat="1" ht="29.25" customHeight="1"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</row>
    <row r="273" spans="9:38" s="159" customFormat="1" ht="29.25" customHeight="1">
      <c r="I273" s="172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</row>
    <row r="274" spans="9:38" s="159" customFormat="1" ht="29.25" customHeight="1"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</row>
    <row r="275" spans="9:38" s="159" customFormat="1" ht="29.25" customHeight="1"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</row>
    <row r="276" spans="9:38" s="159" customFormat="1" ht="29.25" customHeight="1"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</row>
    <row r="277" spans="9:38" s="159" customFormat="1" ht="29.25" customHeight="1"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</row>
    <row r="278" spans="9:38" s="159" customFormat="1" ht="29.25" customHeight="1"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</row>
    <row r="279" spans="9:38" s="159" customFormat="1" ht="29.25" customHeight="1"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</row>
    <row r="280" spans="9:38" s="159" customFormat="1" ht="29.25" customHeight="1"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</row>
    <row r="281" spans="9:38" s="159" customFormat="1" ht="29.25" customHeight="1"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</row>
    <row r="282" spans="9:38" s="159" customFormat="1" ht="29.25" customHeight="1"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</row>
    <row r="283" spans="9:38" s="159" customFormat="1" ht="29.25" customHeight="1"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</row>
    <row r="284" spans="9:38" s="159" customFormat="1" ht="29.25" customHeight="1"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</row>
    <row r="285" spans="9:38" s="159" customFormat="1" ht="29.25" customHeight="1"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</row>
    <row r="286" spans="9:38" s="159" customFormat="1" ht="29.25" customHeight="1"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</row>
    <row r="287" spans="9:38" s="159" customFormat="1" ht="29.25" customHeight="1">
      <c r="I287" s="172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</row>
    <row r="288" spans="9:38" s="159" customFormat="1" ht="29.25" customHeight="1">
      <c r="I288" s="172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</row>
    <row r="289" spans="9:38" s="159" customFormat="1" ht="29.25" customHeight="1"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</row>
    <row r="290" spans="9:38" s="159" customFormat="1" ht="29.25" customHeight="1">
      <c r="I290" s="172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</row>
    <row r="291" spans="9:38" s="159" customFormat="1" ht="29.25" customHeight="1">
      <c r="I291" s="172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</row>
    <row r="292" spans="9:38" s="159" customFormat="1" ht="29.25" customHeight="1">
      <c r="I292" s="172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</row>
    <row r="293" spans="9:38" s="159" customFormat="1" ht="29.25" customHeight="1"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</row>
    <row r="294" spans="9:38" s="159" customFormat="1" ht="29.25" customHeight="1">
      <c r="I294" s="172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</row>
    <row r="295" spans="9:38" s="159" customFormat="1" ht="29.25" customHeight="1">
      <c r="I295" s="172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</row>
    <row r="296" spans="9:38" s="159" customFormat="1" ht="29.25" customHeight="1"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</row>
    <row r="297" spans="9:38" s="159" customFormat="1" ht="29.25" customHeight="1"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</row>
    <row r="298" spans="9:38" s="159" customFormat="1" ht="29.25" customHeight="1"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</row>
    <row r="299" spans="9:38" s="159" customFormat="1" ht="29.25" customHeight="1">
      <c r="I299" s="172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</row>
    <row r="300" spans="9:38" s="159" customFormat="1" ht="29.25" customHeight="1"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</row>
    <row r="301" spans="9:38" s="159" customFormat="1" ht="29.25" customHeight="1"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</row>
    <row r="302" spans="9:38" s="159" customFormat="1" ht="29.25" customHeight="1"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</row>
    <row r="303" spans="9:38" s="159" customFormat="1" ht="29.25" customHeight="1"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</row>
    <row r="304" spans="9:38" s="159" customFormat="1" ht="29.25" customHeight="1"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</row>
    <row r="305" spans="9:38" s="159" customFormat="1" ht="29.25" customHeight="1">
      <c r="I305" s="172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</row>
    <row r="306" spans="9:38" s="159" customFormat="1" ht="29.25" customHeight="1">
      <c r="I306" s="172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</row>
    <row r="307" spans="9:38" s="159" customFormat="1" ht="29.25" customHeight="1">
      <c r="I307" s="172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</row>
    <row r="308" spans="9:38" s="159" customFormat="1" ht="29.25" customHeight="1"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</row>
    <row r="309" spans="9:38" s="159" customFormat="1" ht="29.25" customHeight="1"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</row>
    <row r="310" spans="9:38" s="159" customFormat="1" ht="29.25" customHeight="1"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</row>
    <row r="311" spans="9:38" s="159" customFormat="1" ht="29.25" customHeight="1">
      <c r="I311" s="172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</row>
    <row r="312" spans="9:38" s="159" customFormat="1" ht="29.25" customHeight="1"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</row>
    <row r="313" spans="9:38" s="159" customFormat="1" ht="29.25" customHeight="1"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</row>
    <row r="314" spans="9:38" s="159" customFormat="1" ht="29.25" customHeight="1"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</row>
    <row r="315" spans="9:38" s="159" customFormat="1" ht="29.25" customHeight="1"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</row>
    <row r="316" spans="9:38" s="159" customFormat="1" ht="29.25" customHeight="1"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</row>
    <row r="317" spans="9:38" s="159" customFormat="1" ht="29.25" customHeight="1"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</row>
    <row r="318" spans="9:38" s="159" customFormat="1" ht="29.25" customHeight="1"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</row>
    <row r="319" spans="9:38" s="159" customFormat="1" ht="29.25" customHeight="1"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</row>
    <row r="320" spans="9:38" s="159" customFormat="1" ht="29.25" customHeight="1"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</row>
    <row r="321" spans="9:38" s="159" customFormat="1" ht="29.25" customHeight="1">
      <c r="I321" s="172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</row>
    <row r="322" spans="9:38" s="159" customFormat="1" ht="29.25" customHeight="1"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</row>
    <row r="323" spans="9:38" s="159" customFormat="1" ht="29.25" customHeight="1">
      <c r="I323" s="172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</row>
    <row r="324" spans="9:38" s="159" customFormat="1" ht="29.25" customHeight="1">
      <c r="I324" s="172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</row>
    <row r="325" spans="9:38" s="159" customFormat="1" ht="29.25" customHeight="1"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</row>
    <row r="326" spans="9:38" s="159" customFormat="1" ht="29.25" customHeight="1"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</row>
    <row r="327" spans="9:38" s="159" customFormat="1" ht="29.25" customHeight="1"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</row>
    <row r="328" spans="9:38" s="159" customFormat="1" ht="29.25" customHeight="1">
      <c r="I328" s="172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</row>
    <row r="329" spans="9:38" s="159" customFormat="1" ht="29.25" customHeight="1">
      <c r="I329" s="172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</row>
    <row r="330" spans="9:38" s="159" customFormat="1" ht="29.25" customHeight="1"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</row>
    <row r="331" spans="9:38" s="159" customFormat="1" ht="29.25" customHeight="1"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</row>
    <row r="332" spans="9:38" s="159" customFormat="1" ht="29.25" customHeight="1"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</row>
    <row r="333" spans="9:38" s="159" customFormat="1" ht="29.25" customHeight="1"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</row>
    <row r="334" spans="9:38" s="159" customFormat="1" ht="29.25" customHeight="1"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</row>
    <row r="335" spans="9:38" s="159" customFormat="1" ht="29.25" customHeight="1"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</row>
    <row r="336" spans="9:38" s="159" customFormat="1" ht="29.25" customHeight="1"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</row>
    <row r="337" spans="9:38" s="159" customFormat="1" ht="29.25" customHeight="1"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</row>
    <row r="338" spans="9:38" s="159" customFormat="1" ht="29.25" customHeight="1"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</row>
    <row r="339" spans="9:38" s="159" customFormat="1" ht="29.25" customHeight="1"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</row>
    <row r="340" spans="9:38" s="159" customFormat="1" ht="29.25" customHeight="1"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</row>
    <row r="341" spans="9:38" s="159" customFormat="1" ht="29.25" customHeight="1"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</row>
    <row r="342" spans="9:38" s="159" customFormat="1" ht="29.25" customHeight="1"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</row>
    <row r="343" spans="9:38" s="159" customFormat="1" ht="29.25" customHeight="1"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</row>
    <row r="344" spans="9:38" s="159" customFormat="1" ht="29.25" customHeight="1"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</row>
    <row r="345" spans="9:38" s="159" customFormat="1" ht="29.25" customHeight="1"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</row>
    <row r="346" spans="9:38" s="159" customFormat="1" ht="29.25" customHeight="1"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</row>
    <row r="347" spans="9:38" s="159" customFormat="1" ht="29.25" customHeight="1"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</row>
    <row r="348" spans="9:38" s="159" customFormat="1" ht="29.25" customHeight="1"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</row>
    <row r="349" spans="9:38" s="159" customFormat="1" ht="29.25" customHeight="1"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</row>
    <row r="350" spans="9:38" s="159" customFormat="1" ht="29.25" customHeight="1"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</row>
    <row r="351" spans="9:38" s="159" customFormat="1" ht="29.25" customHeight="1"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</row>
    <row r="352" spans="9:38" s="159" customFormat="1" ht="29.25" customHeight="1"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</row>
    <row r="353" spans="9:38" s="159" customFormat="1" ht="29.25" customHeight="1"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</row>
    <row r="354" spans="9:38" s="159" customFormat="1" ht="29.25" customHeight="1"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</row>
    <row r="355" spans="9:38" s="159" customFormat="1" ht="29.25" customHeight="1"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</row>
    <row r="356" spans="9:38" s="159" customFormat="1" ht="29.25" customHeight="1"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</row>
    <row r="357" spans="9:38" s="159" customFormat="1" ht="29.25" customHeight="1">
      <c r="I357" s="172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</row>
    <row r="358" spans="9:38" s="159" customFormat="1" ht="29.25" customHeight="1"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</row>
    <row r="359" spans="9:38" s="159" customFormat="1" ht="29.25" customHeight="1"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</row>
    <row r="360" spans="9:38" s="159" customFormat="1" ht="29.25" customHeight="1"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</row>
    <row r="361" spans="9:38" s="159" customFormat="1" ht="29.25" customHeight="1">
      <c r="I361" s="172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</row>
    <row r="362" spans="9:38" s="159" customFormat="1" ht="29.25" customHeight="1"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</row>
    <row r="363" spans="9:38" s="159" customFormat="1" ht="29.25" customHeight="1"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</row>
    <row r="364" spans="9:38" s="159" customFormat="1" ht="29.25" customHeight="1"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</row>
    <row r="365" spans="9:38" s="159" customFormat="1" ht="29.25" customHeight="1"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</row>
    <row r="366" spans="9:38" s="159" customFormat="1" ht="29.25" customHeight="1"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</row>
    <row r="367" spans="9:38" s="159" customFormat="1" ht="29.25" customHeight="1"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</row>
    <row r="368" spans="9:38" s="159" customFormat="1" ht="29.25" customHeight="1"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</row>
    <row r="369" spans="9:38" s="159" customFormat="1" ht="29.25" customHeight="1"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</row>
    <row r="370" spans="9:38" s="159" customFormat="1" ht="29.25" customHeight="1"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</row>
    <row r="371" spans="9:38" s="159" customFormat="1" ht="29.25" customHeight="1"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</row>
    <row r="372" spans="9:38" s="159" customFormat="1" ht="29.25" customHeight="1"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</row>
    <row r="373" spans="9:38" s="159" customFormat="1" ht="29.25" customHeight="1"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</row>
    <row r="374" spans="9:38" s="159" customFormat="1" ht="29.25" customHeight="1"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</row>
    <row r="375" spans="9:38" s="159" customFormat="1" ht="29.25" customHeight="1"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</row>
    <row r="376" spans="9:38" s="159" customFormat="1" ht="29.25" customHeight="1"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</row>
    <row r="377" spans="9:38" s="159" customFormat="1" ht="29.25" customHeight="1"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</row>
    <row r="378" spans="9:38" s="159" customFormat="1" ht="29.25" customHeight="1"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</row>
    <row r="379" spans="9:38" s="159" customFormat="1" ht="29.25" customHeight="1"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</row>
    <row r="380" spans="9:38" s="159" customFormat="1" ht="29.25" customHeight="1"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</row>
    <row r="381" spans="9:38" s="159" customFormat="1" ht="29.25" customHeight="1"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</row>
    <row r="382" spans="9:38" s="159" customFormat="1" ht="29.25" customHeight="1"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</row>
    <row r="383" spans="9:38" s="159" customFormat="1" ht="29.25" customHeight="1">
      <c r="I383" s="172"/>
      <c r="J383" s="172"/>
      <c r="K383" s="172"/>
      <c r="L383" s="172"/>
      <c r="M383" s="172"/>
      <c r="N383" s="172"/>
      <c r="O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</row>
    <row r="384" spans="9:38" s="159" customFormat="1" ht="29.25" customHeight="1"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</row>
    <row r="385" spans="9:38" s="159" customFormat="1" ht="29.25" customHeight="1"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</row>
    <row r="386" spans="9:38" s="159" customFormat="1" ht="29.25" customHeight="1"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</row>
    <row r="387" spans="9:38" s="159" customFormat="1" ht="29.25" customHeight="1"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</row>
    <row r="388" spans="9:38" s="159" customFormat="1" ht="29.25" customHeight="1">
      <c r="I388" s="172"/>
      <c r="J388" s="172"/>
      <c r="K388" s="172"/>
      <c r="L388" s="172"/>
      <c r="M388" s="172"/>
      <c r="N388" s="172"/>
      <c r="O388" s="172"/>
      <c r="P388" s="172"/>
      <c r="Q388" s="172"/>
      <c r="R388" s="172"/>
      <c r="S388" s="172"/>
      <c r="T388" s="172"/>
      <c r="U388" s="172"/>
      <c r="V388" s="172"/>
      <c r="W388" s="172"/>
      <c r="X388" s="172"/>
      <c r="Y388" s="172"/>
      <c r="Z388" s="172"/>
      <c r="AA388" s="172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</row>
    <row r="389" spans="9:38" s="159" customFormat="1" ht="29.25" customHeight="1">
      <c r="I389" s="172"/>
      <c r="J389" s="172"/>
      <c r="K389" s="172"/>
      <c r="L389" s="172"/>
      <c r="M389" s="172"/>
      <c r="N389" s="172"/>
      <c r="O389" s="172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</row>
    <row r="390" spans="9:38" s="159" customFormat="1" ht="29.25" customHeight="1"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2"/>
      <c r="Z390" s="172"/>
      <c r="AA390" s="172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</row>
    <row r="391" spans="9:38" s="159" customFormat="1" ht="29.25" customHeight="1">
      <c r="I391" s="172"/>
      <c r="J391" s="172"/>
      <c r="K391" s="172"/>
      <c r="L391" s="172"/>
      <c r="M391" s="172"/>
      <c r="N391" s="172"/>
      <c r="O391" s="172"/>
      <c r="P391" s="172"/>
      <c r="Q391" s="172"/>
      <c r="R391" s="172"/>
      <c r="S391" s="172"/>
      <c r="T391" s="172"/>
      <c r="U391" s="172"/>
      <c r="V391" s="172"/>
      <c r="W391" s="172"/>
      <c r="X391" s="172"/>
      <c r="Y391" s="172"/>
      <c r="Z391" s="172"/>
      <c r="AA391" s="172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</row>
    <row r="392" spans="9:38" s="159" customFormat="1" ht="29.25" customHeight="1">
      <c r="I392" s="172"/>
      <c r="J392" s="172"/>
      <c r="K392" s="172"/>
      <c r="L392" s="172"/>
      <c r="M392" s="172"/>
      <c r="N392" s="172"/>
      <c r="O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</row>
    <row r="393" spans="9:38" s="159" customFormat="1" ht="29.25" customHeight="1">
      <c r="I393" s="172"/>
      <c r="J393" s="172"/>
      <c r="K393" s="172"/>
      <c r="L393" s="172"/>
      <c r="M393" s="172"/>
      <c r="N393" s="172"/>
      <c r="O393" s="172"/>
      <c r="P393" s="172"/>
      <c r="Q393" s="172"/>
      <c r="R393" s="172"/>
      <c r="S393" s="172"/>
      <c r="T393" s="172"/>
      <c r="U393" s="172"/>
      <c r="V393" s="172"/>
      <c r="W393" s="172"/>
      <c r="X393" s="172"/>
      <c r="Y393" s="172"/>
      <c r="Z393" s="172"/>
      <c r="AA393" s="172"/>
      <c r="AB393" s="172"/>
      <c r="AC393" s="172"/>
      <c r="AD393" s="172"/>
      <c r="AE393" s="172"/>
      <c r="AF393" s="172"/>
      <c r="AG393" s="172"/>
      <c r="AH393" s="172"/>
      <c r="AI393" s="172"/>
      <c r="AJ393" s="172"/>
      <c r="AK393" s="172"/>
      <c r="AL393" s="172"/>
    </row>
    <row r="394" spans="9:38" s="159" customFormat="1" ht="29.25" customHeight="1">
      <c r="I394" s="172"/>
      <c r="J394" s="172"/>
      <c r="K394" s="172"/>
      <c r="L394" s="172"/>
      <c r="M394" s="172"/>
      <c r="N394" s="172"/>
      <c r="O394" s="172"/>
      <c r="P394" s="172"/>
      <c r="Q394" s="172"/>
      <c r="R394" s="172"/>
      <c r="S394" s="172"/>
      <c r="T394" s="172"/>
      <c r="U394" s="172"/>
      <c r="V394" s="172"/>
      <c r="W394" s="172"/>
      <c r="X394" s="172"/>
      <c r="Y394" s="172"/>
      <c r="Z394" s="172"/>
      <c r="AA394" s="172"/>
      <c r="AB394" s="172"/>
      <c r="AC394" s="172"/>
      <c r="AD394" s="172"/>
      <c r="AE394" s="172"/>
      <c r="AF394" s="172"/>
      <c r="AG394" s="172"/>
      <c r="AH394" s="172"/>
      <c r="AI394" s="172"/>
      <c r="AJ394" s="172"/>
      <c r="AK394" s="172"/>
      <c r="AL394" s="172"/>
    </row>
    <row r="395" spans="9:38" s="159" customFormat="1" ht="29.25" customHeight="1">
      <c r="I395" s="172"/>
      <c r="J395" s="172"/>
      <c r="K395" s="172"/>
      <c r="L395" s="172"/>
      <c r="M395" s="172"/>
      <c r="N395" s="172"/>
      <c r="O395" s="172"/>
      <c r="P395" s="172"/>
      <c r="Q395" s="172"/>
      <c r="R395" s="172"/>
      <c r="S395" s="172"/>
      <c r="T395" s="172"/>
      <c r="U395" s="172"/>
      <c r="V395" s="172"/>
      <c r="W395" s="172"/>
      <c r="X395" s="172"/>
      <c r="Y395" s="172"/>
      <c r="Z395" s="172"/>
      <c r="AA395" s="172"/>
      <c r="AB395" s="172"/>
      <c r="AC395" s="172"/>
      <c r="AD395" s="172"/>
      <c r="AE395" s="172"/>
      <c r="AF395" s="172"/>
      <c r="AG395" s="172"/>
      <c r="AH395" s="172"/>
      <c r="AI395" s="172"/>
      <c r="AJ395" s="172"/>
      <c r="AK395" s="172"/>
      <c r="AL395" s="172"/>
    </row>
    <row r="396" spans="9:38" s="159" customFormat="1" ht="29.25" customHeight="1">
      <c r="I396" s="172"/>
      <c r="J396" s="172"/>
      <c r="K396" s="172"/>
      <c r="L396" s="172"/>
      <c r="M396" s="172"/>
      <c r="N396" s="172"/>
      <c r="O396" s="172"/>
      <c r="P396" s="172"/>
      <c r="Q396" s="172"/>
      <c r="R396" s="172"/>
      <c r="S396" s="172"/>
      <c r="T396" s="172"/>
      <c r="U396" s="172"/>
      <c r="V396" s="172"/>
      <c r="W396" s="172"/>
      <c r="X396" s="172"/>
      <c r="Y396" s="172"/>
      <c r="Z396" s="172"/>
      <c r="AA396" s="172"/>
      <c r="AB396" s="172"/>
      <c r="AC396" s="172"/>
      <c r="AD396" s="172"/>
      <c r="AE396" s="172"/>
      <c r="AF396" s="172"/>
      <c r="AG396" s="172"/>
      <c r="AH396" s="172"/>
      <c r="AI396" s="172"/>
      <c r="AJ396" s="172"/>
      <c r="AK396" s="172"/>
      <c r="AL396" s="172"/>
    </row>
    <row r="397" spans="9:38" s="159" customFormat="1" ht="29.25" customHeight="1">
      <c r="I397" s="172"/>
      <c r="J397" s="172"/>
      <c r="K397" s="172"/>
      <c r="L397" s="172"/>
      <c r="M397" s="172"/>
      <c r="N397" s="172"/>
      <c r="O397" s="172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</row>
    <row r="398" spans="9:38" s="159" customFormat="1" ht="29.25" customHeight="1">
      <c r="I398" s="172"/>
      <c r="J398" s="172"/>
      <c r="K398" s="172"/>
      <c r="L398" s="172"/>
      <c r="M398" s="172"/>
      <c r="N398" s="172"/>
      <c r="O398" s="172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</row>
    <row r="399" spans="9:38" s="159" customFormat="1" ht="29.25" customHeight="1"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</row>
    <row r="400" spans="9:38" s="159" customFormat="1" ht="29.25" customHeight="1">
      <c r="I400" s="172"/>
      <c r="J400" s="172"/>
      <c r="K400" s="172"/>
      <c r="L400" s="172"/>
      <c r="M400" s="172"/>
      <c r="N400" s="172"/>
      <c r="O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</row>
    <row r="401" spans="9:38" s="159" customFormat="1" ht="29.25" customHeight="1"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</row>
    <row r="402" spans="9:38" s="159" customFormat="1" ht="29.25" customHeight="1"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</row>
    <row r="403" spans="9:38" s="159" customFormat="1" ht="29.25" customHeight="1">
      <c r="I403" s="172"/>
      <c r="J403" s="172"/>
      <c r="K403" s="172"/>
      <c r="L403" s="172"/>
      <c r="M403" s="172"/>
      <c r="N403" s="172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</row>
    <row r="404" spans="9:38" s="159" customFormat="1" ht="29.25" customHeight="1">
      <c r="I404" s="172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</row>
    <row r="405" spans="9:38" s="159" customFormat="1" ht="29.25" customHeight="1">
      <c r="I405" s="172"/>
      <c r="J405" s="172"/>
      <c r="K405" s="172"/>
      <c r="L405" s="172"/>
      <c r="M405" s="172"/>
      <c r="N405" s="172"/>
      <c r="O405" s="172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</row>
    <row r="406" spans="9:38" s="159" customFormat="1" ht="29.25" customHeight="1">
      <c r="I406" s="172"/>
      <c r="J406" s="172"/>
      <c r="K406" s="172"/>
      <c r="L406" s="172"/>
      <c r="M406" s="172"/>
      <c r="N406" s="172"/>
      <c r="O406" s="172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</row>
    <row r="407" spans="9:38" s="159" customFormat="1" ht="29.25" customHeight="1">
      <c r="I407" s="172"/>
      <c r="J407" s="172"/>
      <c r="K407" s="172"/>
      <c r="L407" s="172"/>
      <c r="M407" s="172"/>
      <c r="N407" s="172"/>
      <c r="O407" s="172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</row>
    <row r="408" spans="9:38" s="159" customFormat="1" ht="29.25" customHeight="1">
      <c r="I408" s="172"/>
      <c r="J408" s="172"/>
      <c r="K408" s="172"/>
      <c r="L408" s="172"/>
      <c r="M408" s="172"/>
      <c r="N408" s="172"/>
      <c r="O408" s="172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</row>
    <row r="409" spans="9:38" s="159" customFormat="1" ht="29.25" customHeight="1">
      <c r="I409" s="172"/>
      <c r="J409" s="172"/>
      <c r="K409" s="172"/>
      <c r="L409" s="172"/>
      <c r="M409" s="172"/>
      <c r="N409" s="172"/>
      <c r="O409" s="172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</row>
    <row r="410" spans="9:38" s="159" customFormat="1" ht="29.25" customHeight="1"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</row>
    <row r="411" spans="9:38" s="159" customFormat="1" ht="29.25" customHeight="1">
      <c r="I411" s="172"/>
      <c r="J411" s="172"/>
      <c r="K411" s="172"/>
      <c r="L411" s="172"/>
      <c r="M411" s="172"/>
      <c r="N411" s="172"/>
      <c r="O411" s="172"/>
      <c r="P411" s="172"/>
      <c r="Q411" s="172"/>
      <c r="R411" s="172"/>
      <c r="S411" s="172"/>
      <c r="T411" s="172"/>
      <c r="U411" s="172"/>
      <c r="V411" s="172"/>
      <c r="W411" s="172"/>
      <c r="X411" s="172"/>
      <c r="Y411" s="172"/>
      <c r="Z411" s="172"/>
      <c r="AA411" s="172"/>
      <c r="AB411" s="172"/>
      <c r="AC411" s="172"/>
      <c r="AD411" s="172"/>
      <c r="AE411" s="172"/>
      <c r="AF411" s="172"/>
      <c r="AG411" s="172"/>
      <c r="AH411" s="172"/>
      <c r="AI411" s="172"/>
      <c r="AJ411" s="172"/>
      <c r="AK411" s="172"/>
      <c r="AL411" s="172"/>
    </row>
    <row r="412" spans="9:38" s="159" customFormat="1" ht="29.25" customHeight="1">
      <c r="I412" s="172"/>
      <c r="J412" s="172"/>
      <c r="K412" s="172"/>
      <c r="L412" s="172"/>
      <c r="M412" s="172"/>
      <c r="N412" s="172"/>
      <c r="O412" s="172"/>
      <c r="P412" s="172"/>
      <c r="Q412" s="172"/>
      <c r="R412" s="172"/>
      <c r="S412" s="172"/>
      <c r="T412" s="172"/>
      <c r="U412" s="172"/>
      <c r="V412" s="172"/>
      <c r="W412" s="172"/>
      <c r="X412" s="172"/>
      <c r="Y412" s="172"/>
      <c r="Z412" s="172"/>
      <c r="AA412" s="172"/>
      <c r="AB412" s="172"/>
      <c r="AC412" s="172"/>
      <c r="AD412" s="172"/>
      <c r="AE412" s="172"/>
      <c r="AF412" s="172"/>
      <c r="AG412" s="172"/>
      <c r="AH412" s="172"/>
      <c r="AI412" s="172"/>
      <c r="AJ412" s="172"/>
      <c r="AK412" s="172"/>
      <c r="AL412" s="172"/>
    </row>
    <row r="413" spans="9:38" s="159" customFormat="1" ht="29.25" customHeight="1">
      <c r="I413" s="172"/>
      <c r="J413" s="172"/>
      <c r="K413" s="172"/>
      <c r="L413" s="172"/>
      <c r="M413" s="172"/>
      <c r="N413" s="172"/>
      <c r="O413" s="172"/>
      <c r="P413" s="172"/>
      <c r="Q413" s="172"/>
      <c r="R413" s="172"/>
      <c r="S413" s="172"/>
      <c r="T413" s="172"/>
      <c r="U413" s="172"/>
      <c r="V413" s="172"/>
      <c r="W413" s="172"/>
      <c r="X413" s="172"/>
      <c r="Y413" s="172"/>
      <c r="Z413" s="172"/>
      <c r="AA413" s="172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</row>
    <row r="414" spans="9:38" s="159" customFormat="1" ht="29.25" customHeight="1">
      <c r="I414" s="172"/>
      <c r="J414" s="172"/>
      <c r="K414" s="172"/>
      <c r="L414" s="172"/>
      <c r="M414" s="172"/>
      <c r="N414" s="172"/>
      <c r="O414" s="172"/>
      <c r="P414" s="172"/>
      <c r="Q414" s="172"/>
      <c r="R414" s="172"/>
      <c r="S414" s="172"/>
      <c r="T414" s="172"/>
      <c r="U414" s="172"/>
      <c r="V414" s="172"/>
      <c r="W414" s="172"/>
      <c r="X414" s="172"/>
      <c r="Y414" s="172"/>
      <c r="Z414" s="172"/>
      <c r="AA414" s="172"/>
      <c r="AB414" s="172"/>
      <c r="AC414" s="172"/>
      <c r="AD414" s="172"/>
      <c r="AE414" s="172"/>
      <c r="AF414" s="172"/>
      <c r="AG414" s="172"/>
      <c r="AH414" s="172"/>
      <c r="AI414" s="172"/>
      <c r="AJ414" s="172"/>
      <c r="AK414" s="172"/>
      <c r="AL414" s="172"/>
    </row>
    <row r="415" spans="9:38" s="159" customFormat="1" ht="29.25" customHeight="1">
      <c r="I415" s="172"/>
      <c r="J415" s="172"/>
      <c r="K415" s="172"/>
      <c r="L415" s="172"/>
      <c r="M415" s="172"/>
      <c r="N415" s="172"/>
      <c r="O415" s="172"/>
      <c r="P415" s="172"/>
      <c r="Q415" s="172"/>
      <c r="R415" s="172"/>
      <c r="S415" s="172"/>
      <c r="T415" s="172"/>
      <c r="U415" s="172"/>
      <c r="V415" s="172"/>
      <c r="W415" s="172"/>
      <c r="X415" s="172"/>
      <c r="Y415" s="172"/>
      <c r="Z415" s="172"/>
      <c r="AA415" s="172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</row>
    <row r="416" spans="9:38" s="159" customFormat="1" ht="29.25" customHeight="1">
      <c r="I416" s="172"/>
      <c r="J416" s="172"/>
      <c r="K416" s="172"/>
      <c r="L416" s="172"/>
      <c r="M416" s="172"/>
      <c r="N416" s="172"/>
      <c r="O416" s="172"/>
      <c r="P416" s="172"/>
      <c r="Q416" s="172"/>
      <c r="R416" s="172"/>
      <c r="S416" s="172"/>
      <c r="T416" s="172"/>
      <c r="U416" s="172"/>
      <c r="V416" s="172"/>
      <c r="W416" s="172"/>
      <c r="X416" s="172"/>
      <c r="Y416" s="172"/>
      <c r="Z416" s="172"/>
      <c r="AA416" s="172"/>
      <c r="AB416" s="172"/>
      <c r="AC416" s="172"/>
      <c r="AD416" s="172"/>
      <c r="AE416" s="172"/>
      <c r="AF416" s="172"/>
      <c r="AG416" s="172"/>
      <c r="AH416" s="172"/>
      <c r="AI416" s="172"/>
      <c r="AJ416" s="172"/>
      <c r="AK416" s="172"/>
      <c r="AL416" s="172"/>
    </row>
    <row r="417" spans="9:38" s="159" customFormat="1" ht="29.25" customHeight="1">
      <c r="I417" s="172"/>
      <c r="J417" s="172"/>
      <c r="K417" s="172"/>
      <c r="L417" s="172"/>
      <c r="M417" s="172"/>
      <c r="N417" s="172"/>
      <c r="O417" s="172"/>
      <c r="P417" s="172"/>
      <c r="Q417" s="172"/>
      <c r="R417" s="172"/>
      <c r="S417" s="172"/>
      <c r="T417" s="172"/>
      <c r="U417" s="172"/>
      <c r="V417" s="172"/>
      <c r="W417" s="172"/>
      <c r="X417" s="172"/>
      <c r="Y417" s="172"/>
      <c r="Z417" s="172"/>
      <c r="AA417" s="172"/>
      <c r="AB417" s="172"/>
      <c r="AC417" s="172"/>
      <c r="AD417" s="172"/>
      <c r="AE417" s="172"/>
      <c r="AF417" s="172"/>
      <c r="AG417" s="172"/>
      <c r="AH417" s="172"/>
      <c r="AI417" s="172"/>
      <c r="AJ417" s="172"/>
      <c r="AK417" s="172"/>
      <c r="AL417" s="172"/>
    </row>
    <row r="418" spans="9:38" s="159" customFormat="1" ht="29.25" customHeight="1">
      <c r="I418" s="172"/>
      <c r="J418" s="172"/>
      <c r="K418" s="172"/>
      <c r="L418" s="172"/>
      <c r="M418" s="172"/>
      <c r="N418" s="172"/>
      <c r="O418" s="172"/>
      <c r="P418" s="172"/>
      <c r="Q418" s="172"/>
      <c r="R418" s="172"/>
      <c r="S418" s="172"/>
      <c r="T418" s="172"/>
      <c r="U418" s="172"/>
      <c r="V418" s="172"/>
      <c r="W418" s="172"/>
      <c r="X418" s="172"/>
      <c r="Y418" s="172"/>
      <c r="Z418" s="172"/>
      <c r="AA418" s="172"/>
      <c r="AB418" s="172"/>
      <c r="AC418" s="172"/>
      <c r="AD418" s="172"/>
      <c r="AE418" s="172"/>
      <c r="AF418" s="172"/>
      <c r="AG418" s="172"/>
      <c r="AH418" s="172"/>
      <c r="AI418" s="172"/>
      <c r="AJ418" s="172"/>
      <c r="AK418" s="172"/>
      <c r="AL418" s="172"/>
    </row>
    <row r="419" spans="9:38" s="159" customFormat="1" ht="29.25" customHeight="1">
      <c r="I419" s="172"/>
      <c r="J419" s="172"/>
      <c r="K419" s="172"/>
      <c r="L419" s="172"/>
      <c r="M419" s="172"/>
      <c r="N419" s="172"/>
      <c r="O419" s="172"/>
      <c r="P419" s="172"/>
      <c r="Q419" s="172"/>
      <c r="R419" s="172"/>
      <c r="S419" s="172"/>
      <c r="T419" s="172"/>
      <c r="U419" s="172"/>
      <c r="V419" s="172"/>
      <c r="W419" s="172"/>
      <c r="X419" s="172"/>
      <c r="Y419" s="172"/>
      <c r="Z419" s="172"/>
      <c r="AA419" s="172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</row>
    <row r="420" spans="9:38" s="159" customFormat="1" ht="29.25" customHeight="1">
      <c r="I420" s="172"/>
      <c r="J420" s="172"/>
      <c r="K420" s="172"/>
      <c r="L420" s="172"/>
      <c r="M420" s="172"/>
      <c r="N420" s="172"/>
      <c r="O420" s="172"/>
      <c r="P420" s="172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</row>
    <row r="421" spans="9:38" s="159" customFormat="1" ht="29.25" customHeight="1">
      <c r="I421" s="172"/>
      <c r="J421" s="172"/>
      <c r="K421" s="172"/>
      <c r="L421" s="172"/>
      <c r="M421" s="172"/>
      <c r="N421" s="172"/>
      <c r="O421" s="172"/>
      <c r="P421" s="172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</row>
    <row r="422" spans="9:38" s="159" customFormat="1" ht="29.25" customHeight="1">
      <c r="I422" s="172"/>
      <c r="J422" s="172"/>
      <c r="K422" s="172"/>
      <c r="L422" s="172"/>
      <c r="M422" s="172"/>
      <c r="N422" s="172"/>
      <c r="O422" s="172"/>
      <c r="P422" s="172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</row>
    <row r="423" spans="9:38" s="159" customFormat="1" ht="29.25" customHeight="1">
      <c r="I423" s="172"/>
      <c r="J423" s="172"/>
      <c r="K423" s="172"/>
      <c r="L423" s="172"/>
      <c r="M423" s="172"/>
      <c r="N423" s="172"/>
      <c r="O423" s="172"/>
      <c r="P423" s="172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</row>
    <row r="424" spans="9:38" s="159" customFormat="1" ht="29.25" customHeight="1">
      <c r="I424" s="172"/>
      <c r="J424" s="172"/>
      <c r="K424" s="172"/>
      <c r="L424" s="172"/>
      <c r="M424" s="172"/>
      <c r="N424" s="172"/>
      <c r="O424" s="172"/>
      <c r="P424" s="172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</row>
    <row r="425" spans="9:38" s="159" customFormat="1" ht="29.25" customHeight="1">
      <c r="I425" s="172"/>
      <c r="J425" s="172"/>
      <c r="K425" s="172"/>
      <c r="L425" s="172"/>
      <c r="M425" s="172"/>
      <c r="N425" s="172"/>
      <c r="O425" s="172"/>
      <c r="P425" s="172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</row>
    <row r="426" spans="9:38" s="159" customFormat="1" ht="29.25" customHeight="1">
      <c r="I426" s="172"/>
      <c r="J426" s="172"/>
      <c r="K426" s="172"/>
      <c r="L426" s="172"/>
      <c r="M426" s="172"/>
      <c r="N426" s="172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</row>
    <row r="427" spans="9:38" s="159" customFormat="1" ht="29.25" customHeight="1">
      <c r="I427" s="172"/>
      <c r="J427" s="172"/>
      <c r="K427" s="172"/>
      <c r="L427" s="172"/>
      <c r="M427" s="172"/>
      <c r="N427" s="172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</row>
    <row r="428" spans="9:38" s="159" customFormat="1" ht="29.25" customHeight="1"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</row>
    <row r="429" spans="9:38" s="159" customFormat="1" ht="29.25" customHeight="1">
      <c r="I429" s="172"/>
      <c r="J429" s="172"/>
      <c r="K429" s="172"/>
      <c r="L429" s="172"/>
      <c r="M429" s="172"/>
      <c r="N429" s="172"/>
      <c r="O429" s="172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</row>
    <row r="430" spans="9:38" s="159" customFormat="1" ht="29.25" customHeight="1"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</row>
    <row r="431" spans="9:38" s="159" customFormat="1" ht="29.25" customHeight="1">
      <c r="I431" s="172"/>
      <c r="J431" s="172"/>
      <c r="K431" s="172"/>
      <c r="L431" s="172"/>
      <c r="M431" s="172"/>
      <c r="N431" s="172"/>
      <c r="O431" s="172"/>
      <c r="P431" s="172"/>
      <c r="Q431" s="172"/>
      <c r="R431" s="172"/>
      <c r="S431" s="172"/>
      <c r="T431" s="172"/>
      <c r="U431" s="172"/>
      <c r="V431" s="172"/>
      <c r="W431" s="172"/>
      <c r="X431" s="172"/>
      <c r="Y431" s="172"/>
      <c r="Z431" s="172"/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</row>
    <row r="432" spans="9:38" s="159" customFormat="1" ht="29.25" customHeight="1">
      <c r="I432" s="172"/>
      <c r="J432" s="172"/>
      <c r="K432" s="172"/>
      <c r="L432" s="172"/>
      <c r="M432" s="172"/>
      <c r="N432" s="172"/>
      <c r="O432" s="172"/>
      <c r="P432" s="172"/>
      <c r="Q432" s="172"/>
      <c r="R432" s="172"/>
      <c r="S432" s="172"/>
      <c r="T432" s="172"/>
      <c r="U432" s="172"/>
      <c r="V432" s="172"/>
      <c r="W432" s="172"/>
      <c r="X432" s="172"/>
      <c r="Y432" s="172"/>
      <c r="Z432" s="172"/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</row>
    <row r="433" spans="9:38" s="159" customFormat="1" ht="29.25" customHeight="1">
      <c r="I433" s="172"/>
      <c r="J433" s="172"/>
      <c r="K433" s="172"/>
      <c r="L433" s="172"/>
      <c r="M433" s="172"/>
      <c r="N433" s="172"/>
      <c r="O433" s="172"/>
      <c r="P433" s="172"/>
      <c r="Q433" s="172"/>
      <c r="R433" s="172"/>
      <c r="S433" s="172"/>
      <c r="T433" s="172"/>
      <c r="U433" s="172"/>
      <c r="V433" s="172"/>
      <c r="W433" s="172"/>
      <c r="X433" s="172"/>
      <c r="Y433" s="172"/>
      <c r="Z433" s="172"/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</row>
    <row r="434" spans="9:38" s="159" customFormat="1" ht="29.25" customHeight="1">
      <c r="I434" s="172"/>
      <c r="J434" s="172"/>
      <c r="K434" s="172"/>
      <c r="L434" s="172"/>
      <c r="M434" s="172"/>
      <c r="N434" s="172"/>
      <c r="O434" s="172"/>
      <c r="P434" s="172"/>
      <c r="Q434" s="172"/>
      <c r="R434" s="172"/>
      <c r="S434" s="172"/>
      <c r="T434" s="172"/>
      <c r="U434" s="172"/>
      <c r="V434" s="172"/>
      <c r="W434" s="172"/>
      <c r="X434" s="172"/>
      <c r="Y434" s="172"/>
      <c r="Z434" s="172"/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</row>
    <row r="435" spans="9:38" s="159" customFormat="1" ht="29.25" customHeight="1">
      <c r="I435" s="172"/>
      <c r="J435" s="172"/>
      <c r="K435" s="172"/>
      <c r="L435" s="172"/>
      <c r="M435" s="172"/>
      <c r="N435" s="172"/>
      <c r="O435" s="172"/>
      <c r="P435" s="172"/>
      <c r="Q435" s="172"/>
      <c r="R435" s="172"/>
      <c r="S435" s="172"/>
      <c r="T435" s="172"/>
      <c r="U435" s="172"/>
      <c r="V435" s="172"/>
      <c r="W435" s="172"/>
      <c r="X435" s="172"/>
      <c r="Y435" s="172"/>
      <c r="Z435" s="172"/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</row>
    <row r="436" spans="9:38" s="159" customFormat="1" ht="29.25" customHeight="1">
      <c r="I436" s="172"/>
      <c r="J436" s="172"/>
      <c r="K436" s="172"/>
      <c r="L436" s="172"/>
      <c r="M436" s="172"/>
      <c r="N436" s="172"/>
      <c r="O436" s="172"/>
      <c r="P436" s="172"/>
      <c r="Q436" s="172"/>
      <c r="R436" s="172"/>
      <c r="S436" s="172"/>
      <c r="T436" s="172"/>
      <c r="U436" s="172"/>
      <c r="V436" s="172"/>
      <c r="W436" s="172"/>
      <c r="X436" s="172"/>
      <c r="Y436" s="172"/>
      <c r="Z436" s="172"/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</row>
    <row r="437" spans="9:38" s="159" customFormat="1" ht="29.25" customHeight="1">
      <c r="I437" s="172"/>
      <c r="J437" s="172"/>
      <c r="K437" s="172"/>
      <c r="L437" s="172"/>
      <c r="M437" s="172"/>
      <c r="N437" s="172"/>
      <c r="O437" s="172"/>
      <c r="P437" s="172"/>
      <c r="Q437" s="172"/>
      <c r="R437" s="172"/>
      <c r="S437" s="172"/>
      <c r="T437" s="172"/>
      <c r="U437" s="172"/>
      <c r="V437" s="172"/>
      <c r="W437" s="172"/>
      <c r="X437" s="172"/>
      <c r="Y437" s="172"/>
      <c r="Z437" s="172"/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</row>
    <row r="438" spans="9:38" s="159" customFormat="1" ht="29.25" customHeight="1"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</row>
    <row r="439" spans="9:38" s="159" customFormat="1" ht="29.25" customHeight="1">
      <c r="I439" s="172"/>
      <c r="J439" s="172"/>
      <c r="K439" s="172"/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</row>
    <row r="440" spans="9:38" s="159" customFormat="1" ht="29.25" customHeight="1">
      <c r="I440" s="172"/>
      <c r="J440" s="172"/>
      <c r="K440" s="172"/>
      <c r="L440" s="172"/>
      <c r="M440" s="172"/>
      <c r="N440" s="172"/>
      <c r="O440" s="172"/>
      <c r="P440" s="172"/>
      <c r="Q440" s="172"/>
      <c r="R440" s="172"/>
      <c r="S440" s="172"/>
      <c r="T440" s="172"/>
      <c r="U440" s="172"/>
      <c r="V440" s="172"/>
      <c r="W440" s="172"/>
      <c r="X440" s="172"/>
      <c r="Y440" s="172"/>
      <c r="Z440" s="172"/>
      <c r="AA440" s="172"/>
      <c r="AB440" s="172"/>
      <c r="AC440" s="172"/>
      <c r="AD440" s="172"/>
      <c r="AE440" s="172"/>
      <c r="AF440" s="172"/>
      <c r="AG440" s="172"/>
      <c r="AH440" s="172"/>
      <c r="AI440" s="172"/>
      <c r="AJ440" s="172"/>
      <c r="AK440" s="172"/>
      <c r="AL440" s="172"/>
    </row>
    <row r="441" spans="9:38" s="159" customFormat="1" ht="29.25" customHeight="1">
      <c r="I441" s="172"/>
      <c r="J441" s="172"/>
      <c r="K441" s="172"/>
      <c r="L441" s="172"/>
      <c r="M441" s="172"/>
      <c r="N441" s="172"/>
      <c r="O441" s="172"/>
      <c r="P441" s="172"/>
      <c r="Q441" s="172"/>
      <c r="R441" s="172"/>
      <c r="S441" s="172"/>
      <c r="T441" s="172"/>
      <c r="U441" s="172"/>
      <c r="V441" s="172"/>
      <c r="W441" s="172"/>
      <c r="X441" s="172"/>
      <c r="Y441" s="172"/>
      <c r="Z441" s="172"/>
      <c r="AA441" s="172"/>
      <c r="AB441" s="172"/>
      <c r="AC441" s="172"/>
      <c r="AD441" s="172"/>
      <c r="AE441" s="172"/>
      <c r="AF441" s="172"/>
      <c r="AG441" s="172"/>
      <c r="AH441" s="172"/>
      <c r="AI441" s="172"/>
      <c r="AJ441" s="172"/>
      <c r="AK441" s="172"/>
      <c r="AL441" s="172"/>
    </row>
    <row r="442" spans="9:38" s="159" customFormat="1" ht="29.25" customHeight="1">
      <c r="I442" s="172"/>
      <c r="J442" s="172"/>
      <c r="K442" s="172"/>
      <c r="L442" s="172"/>
      <c r="M442" s="172"/>
      <c r="N442" s="172"/>
      <c r="O442" s="172"/>
      <c r="P442" s="172"/>
      <c r="Q442" s="172"/>
      <c r="R442" s="172"/>
      <c r="S442" s="172"/>
      <c r="T442" s="172"/>
      <c r="U442" s="172"/>
      <c r="V442" s="172"/>
      <c r="W442" s="172"/>
      <c r="X442" s="172"/>
      <c r="Y442" s="172"/>
      <c r="Z442" s="172"/>
      <c r="AA442" s="172"/>
      <c r="AB442" s="172"/>
      <c r="AC442" s="172"/>
      <c r="AD442" s="172"/>
      <c r="AE442" s="172"/>
      <c r="AF442" s="172"/>
      <c r="AG442" s="172"/>
      <c r="AH442" s="172"/>
      <c r="AI442" s="172"/>
      <c r="AJ442" s="172"/>
      <c r="AK442" s="172"/>
      <c r="AL442" s="172"/>
    </row>
    <row r="443" spans="9:38" s="159" customFormat="1" ht="29.25" customHeight="1">
      <c r="I443" s="172"/>
      <c r="J443" s="172"/>
      <c r="K443" s="172"/>
      <c r="L443" s="172"/>
      <c r="M443" s="172"/>
      <c r="N443" s="172"/>
      <c r="O443" s="172"/>
      <c r="P443" s="172"/>
      <c r="Q443" s="172"/>
      <c r="R443" s="172"/>
      <c r="S443" s="172"/>
      <c r="T443" s="172"/>
      <c r="U443" s="172"/>
      <c r="V443" s="172"/>
      <c r="W443" s="172"/>
      <c r="X443" s="172"/>
      <c r="Y443" s="172"/>
      <c r="Z443" s="172"/>
      <c r="AA443" s="172"/>
      <c r="AB443" s="172"/>
      <c r="AC443" s="172"/>
      <c r="AD443" s="172"/>
      <c r="AE443" s="172"/>
      <c r="AF443" s="172"/>
      <c r="AG443" s="172"/>
      <c r="AH443" s="172"/>
      <c r="AI443" s="172"/>
      <c r="AJ443" s="172"/>
      <c r="AK443" s="172"/>
      <c r="AL443" s="172"/>
    </row>
    <row r="444" spans="9:38" s="159" customFormat="1" ht="29.25" customHeight="1">
      <c r="I444" s="172"/>
      <c r="J444" s="172"/>
      <c r="K444" s="172"/>
      <c r="L444" s="172"/>
      <c r="M444" s="172"/>
      <c r="N444" s="172"/>
      <c r="O444" s="172"/>
      <c r="P444" s="172"/>
      <c r="Q444" s="172"/>
      <c r="R444" s="172"/>
      <c r="S444" s="172"/>
      <c r="T444" s="172"/>
      <c r="U444" s="172"/>
      <c r="V444" s="172"/>
      <c r="W444" s="172"/>
      <c r="X444" s="172"/>
      <c r="Y444" s="172"/>
      <c r="Z444" s="172"/>
      <c r="AA444" s="172"/>
      <c r="AB444" s="172"/>
      <c r="AC444" s="172"/>
      <c r="AD444" s="172"/>
      <c r="AE444" s="172"/>
      <c r="AF444" s="172"/>
      <c r="AG444" s="172"/>
      <c r="AH444" s="172"/>
      <c r="AI444" s="172"/>
      <c r="AJ444" s="172"/>
      <c r="AK444" s="172"/>
      <c r="AL444" s="172"/>
    </row>
    <row r="445" spans="9:38" s="159" customFormat="1" ht="29.25" customHeight="1">
      <c r="I445" s="172"/>
      <c r="J445" s="172"/>
      <c r="K445" s="172"/>
      <c r="L445" s="172"/>
      <c r="M445" s="172"/>
      <c r="N445" s="172"/>
      <c r="O445" s="172"/>
      <c r="P445" s="172"/>
      <c r="Q445" s="172"/>
      <c r="R445" s="172"/>
      <c r="S445" s="172"/>
      <c r="T445" s="172"/>
      <c r="U445" s="172"/>
      <c r="V445" s="172"/>
      <c r="W445" s="172"/>
      <c r="X445" s="172"/>
      <c r="Y445" s="172"/>
      <c r="Z445" s="172"/>
      <c r="AA445" s="172"/>
      <c r="AB445" s="172"/>
      <c r="AC445" s="172"/>
      <c r="AD445" s="172"/>
      <c r="AE445" s="172"/>
      <c r="AF445" s="172"/>
      <c r="AG445" s="172"/>
      <c r="AH445" s="172"/>
      <c r="AI445" s="172"/>
      <c r="AJ445" s="172"/>
      <c r="AK445" s="172"/>
      <c r="AL445" s="172"/>
    </row>
    <row r="446" spans="9:38" s="159" customFormat="1" ht="29.25" customHeight="1">
      <c r="I446" s="172"/>
      <c r="J446" s="172"/>
      <c r="K446" s="172"/>
      <c r="L446" s="172"/>
      <c r="M446" s="172"/>
      <c r="N446" s="172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</row>
    <row r="447" spans="9:38" s="159" customFormat="1" ht="29.25" customHeight="1">
      <c r="I447" s="172"/>
      <c r="J447" s="172"/>
      <c r="K447" s="172"/>
      <c r="L447" s="172"/>
      <c r="M447" s="172"/>
      <c r="N447" s="172"/>
      <c r="O447" s="172"/>
      <c r="P447" s="172"/>
      <c r="Q447" s="172"/>
      <c r="R447" s="172"/>
      <c r="S447" s="172"/>
      <c r="T447" s="172"/>
      <c r="U447" s="172"/>
      <c r="V447" s="172"/>
      <c r="W447" s="172"/>
      <c r="X447" s="172"/>
      <c r="Y447" s="172"/>
      <c r="Z447" s="172"/>
      <c r="AA447" s="172"/>
      <c r="AB447" s="172"/>
      <c r="AC447" s="172"/>
      <c r="AD447" s="172"/>
      <c r="AE447" s="172"/>
      <c r="AF447" s="172"/>
      <c r="AG447" s="172"/>
      <c r="AH447" s="172"/>
      <c r="AI447" s="172"/>
      <c r="AJ447" s="172"/>
      <c r="AK447" s="172"/>
      <c r="AL447" s="172"/>
    </row>
    <row r="448" spans="9:38" s="159" customFormat="1" ht="29.25" customHeight="1">
      <c r="I448" s="172"/>
      <c r="J448" s="172"/>
      <c r="K448" s="172"/>
      <c r="L448" s="172"/>
      <c r="M448" s="172"/>
      <c r="N448" s="172"/>
      <c r="O448" s="172"/>
      <c r="P448" s="172"/>
      <c r="Q448" s="172"/>
      <c r="R448" s="172"/>
      <c r="S448" s="172"/>
      <c r="T448" s="172"/>
      <c r="U448" s="172"/>
      <c r="V448" s="172"/>
      <c r="W448" s="172"/>
      <c r="X448" s="172"/>
      <c r="Y448" s="172"/>
      <c r="Z448" s="172"/>
      <c r="AA448" s="172"/>
      <c r="AB448" s="172"/>
      <c r="AC448" s="172"/>
      <c r="AD448" s="172"/>
      <c r="AE448" s="172"/>
      <c r="AF448" s="172"/>
      <c r="AG448" s="172"/>
      <c r="AH448" s="172"/>
      <c r="AI448" s="172"/>
      <c r="AJ448" s="172"/>
      <c r="AK448" s="172"/>
      <c r="AL448" s="172"/>
    </row>
    <row r="449" spans="9:38" s="159" customFormat="1" ht="29.25" customHeight="1">
      <c r="I449" s="172"/>
      <c r="J449" s="172"/>
      <c r="K449" s="172"/>
      <c r="L449" s="172"/>
      <c r="M449" s="172"/>
      <c r="N449" s="172"/>
      <c r="O449" s="172"/>
      <c r="P449" s="172"/>
      <c r="Q449" s="172"/>
      <c r="R449" s="172"/>
      <c r="S449" s="172"/>
      <c r="T449" s="172"/>
      <c r="U449" s="172"/>
      <c r="V449" s="172"/>
      <c r="W449" s="172"/>
      <c r="X449" s="172"/>
      <c r="Y449" s="172"/>
      <c r="Z449" s="172"/>
      <c r="AA449" s="172"/>
      <c r="AB449" s="172"/>
      <c r="AC449" s="172"/>
      <c r="AD449" s="172"/>
      <c r="AE449" s="172"/>
      <c r="AF449" s="172"/>
      <c r="AG449" s="172"/>
      <c r="AH449" s="172"/>
      <c r="AI449" s="172"/>
      <c r="AJ449" s="172"/>
      <c r="AK449" s="172"/>
      <c r="AL449" s="172"/>
    </row>
    <row r="450" spans="9:38" s="159" customFormat="1" ht="29.25" customHeight="1">
      <c r="I450" s="172"/>
      <c r="J450" s="172"/>
      <c r="K450" s="172"/>
      <c r="L450" s="172"/>
      <c r="M450" s="172"/>
      <c r="N450" s="172"/>
      <c r="O450" s="172"/>
      <c r="P450" s="172"/>
      <c r="Q450" s="172"/>
      <c r="R450" s="172"/>
      <c r="S450" s="172"/>
      <c r="T450" s="172"/>
      <c r="U450" s="172"/>
      <c r="V450" s="172"/>
      <c r="W450" s="172"/>
      <c r="X450" s="172"/>
      <c r="Y450" s="172"/>
      <c r="Z450" s="172"/>
      <c r="AA450" s="172"/>
      <c r="AB450" s="172"/>
      <c r="AC450" s="172"/>
      <c r="AD450" s="172"/>
      <c r="AE450" s="172"/>
      <c r="AF450" s="172"/>
      <c r="AG450" s="172"/>
      <c r="AH450" s="172"/>
      <c r="AI450" s="172"/>
      <c r="AJ450" s="172"/>
      <c r="AK450" s="172"/>
      <c r="AL450" s="172"/>
    </row>
    <row r="451" spans="9:38" s="159" customFormat="1" ht="29.25" customHeight="1">
      <c r="I451" s="172"/>
      <c r="J451" s="172"/>
      <c r="K451" s="172"/>
      <c r="L451" s="172"/>
      <c r="M451" s="172"/>
      <c r="N451" s="172"/>
      <c r="O451" s="172"/>
      <c r="P451" s="172"/>
      <c r="Q451" s="172"/>
      <c r="R451" s="172"/>
      <c r="S451" s="172"/>
      <c r="T451" s="172"/>
      <c r="U451" s="172"/>
      <c r="V451" s="172"/>
      <c r="W451" s="172"/>
      <c r="X451" s="172"/>
      <c r="Y451" s="172"/>
      <c r="Z451" s="172"/>
      <c r="AA451" s="172"/>
      <c r="AB451" s="172"/>
      <c r="AC451" s="172"/>
      <c r="AD451" s="172"/>
      <c r="AE451" s="172"/>
      <c r="AF451" s="172"/>
      <c r="AG451" s="172"/>
      <c r="AH451" s="172"/>
      <c r="AI451" s="172"/>
      <c r="AJ451" s="172"/>
      <c r="AK451" s="172"/>
      <c r="AL451" s="172"/>
    </row>
    <row r="452" spans="9:38" s="159" customFormat="1" ht="29.25" customHeight="1"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  <c r="U452" s="172"/>
      <c r="V452" s="172"/>
      <c r="W452" s="172"/>
      <c r="X452" s="172"/>
      <c r="Y452" s="172"/>
      <c r="Z452" s="172"/>
      <c r="AA452" s="172"/>
      <c r="AB452" s="172"/>
      <c r="AC452" s="172"/>
      <c r="AD452" s="172"/>
      <c r="AE452" s="172"/>
      <c r="AF452" s="172"/>
      <c r="AG452" s="172"/>
      <c r="AH452" s="172"/>
      <c r="AI452" s="172"/>
      <c r="AJ452" s="172"/>
      <c r="AK452" s="172"/>
      <c r="AL452" s="172"/>
    </row>
    <row r="453" spans="9:38" s="159" customFormat="1" ht="29.25" customHeight="1">
      <c r="I453" s="172"/>
      <c r="J453" s="172"/>
      <c r="K453" s="172"/>
      <c r="L453" s="172"/>
      <c r="M453" s="172"/>
      <c r="N453" s="172"/>
      <c r="O453" s="172"/>
      <c r="P453" s="172"/>
      <c r="Q453" s="172"/>
      <c r="R453" s="172"/>
      <c r="S453" s="172"/>
      <c r="T453" s="172"/>
      <c r="U453" s="172"/>
      <c r="V453" s="172"/>
      <c r="W453" s="172"/>
      <c r="X453" s="172"/>
      <c r="Y453" s="172"/>
      <c r="Z453" s="172"/>
      <c r="AA453" s="172"/>
      <c r="AB453" s="172"/>
      <c r="AC453" s="172"/>
      <c r="AD453" s="172"/>
      <c r="AE453" s="172"/>
      <c r="AF453" s="172"/>
      <c r="AG453" s="172"/>
      <c r="AH453" s="172"/>
      <c r="AI453" s="172"/>
      <c r="AJ453" s="172"/>
      <c r="AK453" s="172"/>
      <c r="AL453" s="172"/>
    </row>
    <row r="454" spans="9:38" s="159" customFormat="1" ht="29.25" customHeight="1">
      <c r="I454" s="172"/>
      <c r="J454" s="172"/>
      <c r="K454" s="172"/>
      <c r="L454" s="172"/>
      <c r="M454" s="172"/>
      <c r="N454" s="172"/>
      <c r="O454" s="172"/>
      <c r="P454" s="172"/>
      <c r="Q454" s="172"/>
      <c r="R454" s="172"/>
      <c r="S454" s="172"/>
      <c r="T454" s="172"/>
      <c r="U454" s="172"/>
      <c r="V454" s="172"/>
      <c r="W454" s="172"/>
      <c r="X454" s="172"/>
      <c r="Y454" s="172"/>
      <c r="Z454" s="172"/>
      <c r="AA454" s="172"/>
      <c r="AB454" s="172"/>
      <c r="AC454" s="172"/>
      <c r="AD454" s="172"/>
      <c r="AE454" s="172"/>
      <c r="AF454" s="172"/>
      <c r="AG454" s="172"/>
      <c r="AH454" s="172"/>
      <c r="AI454" s="172"/>
      <c r="AJ454" s="172"/>
      <c r="AK454" s="172"/>
      <c r="AL454" s="172"/>
    </row>
    <row r="455" spans="9:38" s="159" customFormat="1" ht="29.25" customHeight="1">
      <c r="I455" s="172"/>
      <c r="J455" s="172"/>
      <c r="K455" s="172"/>
      <c r="L455" s="172"/>
      <c r="M455" s="172"/>
      <c r="N455" s="172"/>
      <c r="O455" s="172"/>
      <c r="P455" s="172"/>
      <c r="Q455" s="172"/>
      <c r="R455" s="172"/>
      <c r="S455" s="172"/>
      <c r="T455" s="172"/>
      <c r="U455" s="172"/>
      <c r="V455" s="172"/>
      <c r="W455" s="172"/>
      <c r="X455" s="172"/>
      <c r="Y455" s="172"/>
      <c r="Z455" s="172"/>
      <c r="AA455" s="172"/>
      <c r="AB455" s="172"/>
      <c r="AC455" s="172"/>
      <c r="AD455" s="172"/>
      <c r="AE455" s="172"/>
      <c r="AF455" s="172"/>
      <c r="AG455" s="172"/>
      <c r="AH455" s="172"/>
      <c r="AI455" s="172"/>
      <c r="AJ455" s="172"/>
      <c r="AK455" s="172"/>
      <c r="AL455" s="172"/>
    </row>
    <row r="456" spans="9:38" s="159" customFormat="1" ht="29.25" customHeight="1">
      <c r="I456" s="172"/>
      <c r="J456" s="172"/>
      <c r="K456" s="172"/>
      <c r="L456" s="172"/>
      <c r="M456" s="172"/>
      <c r="N456" s="172"/>
      <c r="O456" s="172"/>
      <c r="P456" s="172"/>
      <c r="Q456" s="172"/>
      <c r="R456" s="172"/>
      <c r="S456" s="172"/>
      <c r="T456" s="172"/>
      <c r="U456" s="172"/>
      <c r="V456" s="172"/>
      <c r="W456" s="172"/>
      <c r="X456" s="172"/>
      <c r="Y456" s="172"/>
      <c r="Z456" s="172"/>
      <c r="AA456" s="172"/>
      <c r="AB456" s="172"/>
      <c r="AC456" s="172"/>
      <c r="AD456" s="172"/>
      <c r="AE456" s="172"/>
      <c r="AF456" s="172"/>
      <c r="AG456" s="172"/>
      <c r="AH456" s="172"/>
      <c r="AI456" s="172"/>
      <c r="AJ456" s="172"/>
      <c r="AK456" s="172"/>
      <c r="AL456" s="172"/>
    </row>
    <row r="457" spans="9:38" s="159" customFormat="1" ht="29.25" customHeight="1">
      <c r="I457" s="172"/>
      <c r="J457" s="172"/>
      <c r="K457" s="172"/>
      <c r="L457" s="172"/>
      <c r="M457" s="172"/>
      <c r="N457" s="172"/>
      <c r="O457" s="172"/>
      <c r="P457" s="172"/>
      <c r="Q457" s="172"/>
      <c r="R457" s="172"/>
      <c r="S457" s="172"/>
      <c r="T457" s="172"/>
      <c r="U457" s="172"/>
      <c r="V457" s="172"/>
      <c r="W457" s="172"/>
      <c r="X457" s="172"/>
      <c r="Y457" s="172"/>
      <c r="Z457" s="172"/>
      <c r="AA457" s="172"/>
      <c r="AB457" s="172"/>
      <c r="AC457" s="172"/>
      <c r="AD457" s="172"/>
      <c r="AE457" s="172"/>
      <c r="AF457" s="172"/>
      <c r="AG457" s="172"/>
      <c r="AH457" s="172"/>
      <c r="AI457" s="172"/>
      <c r="AJ457" s="172"/>
      <c r="AK457" s="172"/>
      <c r="AL457" s="172"/>
    </row>
    <row r="458" spans="9:38" s="159" customFormat="1" ht="29.25" customHeight="1">
      <c r="I458" s="172"/>
      <c r="J458" s="172"/>
      <c r="K458" s="172"/>
      <c r="L458" s="172"/>
      <c r="M458" s="172"/>
      <c r="N458" s="172"/>
      <c r="O458" s="172"/>
      <c r="P458" s="172"/>
      <c r="Q458" s="172"/>
      <c r="R458" s="172"/>
      <c r="S458" s="172"/>
      <c r="T458" s="172"/>
      <c r="U458" s="172"/>
      <c r="V458" s="172"/>
      <c r="W458" s="172"/>
      <c r="X458" s="172"/>
      <c r="Y458" s="172"/>
      <c r="Z458" s="172"/>
      <c r="AA458" s="172"/>
      <c r="AB458" s="172"/>
      <c r="AC458" s="172"/>
      <c r="AD458" s="172"/>
      <c r="AE458" s="172"/>
      <c r="AF458" s="172"/>
      <c r="AG458" s="172"/>
      <c r="AH458" s="172"/>
      <c r="AI458" s="172"/>
      <c r="AJ458" s="172"/>
      <c r="AK458" s="172"/>
      <c r="AL458" s="172"/>
    </row>
    <row r="459" spans="9:38" s="159" customFormat="1" ht="29.25" customHeight="1">
      <c r="I459" s="172"/>
      <c r="J459" s="172"/>
      <c r="K459" s="172"/>
      <c r="L459" s="172"/>
      <c r="M459" s="172"/>
      <c r="N459" s="172"/>
      <c r="O459" s="172"/>
      <c r="P459" s="172"/>
      <c r="Q459" s="172"/>
      <c r="R459" s="172"/>
      <c r="S459" s="172"/>
      <c r="T459" s="172"/>
      <c r="U459" s="172"/>
      <c r="V459" s="172"/>
      <c r="W459" s="172"/>
      <c r="X459" s="172"/>
      <c r="Y459" s="172"/>
      <c r="Z459" s="172"/>
      <c r="AA459" s="172"/>
      <c r="AB459" s="172"/>
      <c r="AC459" s="172"/>
      <c r="AD459" s="172"/>
      <c r="AE459" s="172"/>
      <c r="AF459" s="172"/>
      <c r="AG459" s="172"/>
      <c r="AH459" s="172"/>
      <c r="AI459" s="172"/>
      <c r="AJ459" s="172"/>
      <c r="AK459" s="172"/>
      <c r="AL459" s="172"/>
    </row>
    <row r="460" spans="9:38" s="159" customFormat="1" ht="29.25" customHeight="1">
      <c r="I460" s="172"/>
      <c r="J460" s="172"/>
      <c r="K460" s="172"/>
      <c r="L460" s="172"/>
      <c r="M460" s="172"/>
      <c r="N460" s="172"/>
      <c r="O460" s="172"/>
      <c r="P460" s="172"/>
      <c r="Q460" s="172"/>
      <c r="R460" s="172"/>
      <c r="S460" s="172"/>
      <c r="T460" s="172"/>
      <c r="U460" s="172"/>
      <c r="V460" s="172"/>
      <c r="W460" s="172"/>
      <c r="X460" s="172"/>
      <c r="Y460" s="172"/>
      <c r="Z460" s="172"/>
      <c r="AA460" s="172"/>
      <c r="AB460" s="172"/>
      <c r="AC460" s="172"/>
      <c r="AD460" s="172"/>
      <c r="AE460" s="172"/>
      <c r="AF460" s="172"/>
      <c r="AG460" s="172"/>
      <c r="AH460" s="172"/>
      <c r="AI460" s="172"/>
      <c r="AJ460" s="172"/>
      <c r="AK460" s="172"/>
      <c r="AL460" s="172"/>
    </row>
    <row r="461" spans="9:38" s="159" customFormat="1" ht="29.25" customHeight="1">
      <c r="I461" s="172"/>
      <c r="J461" s="172"/>
      <c r="K461" s="172"/>
      <c r="L461" s="172"/>
      <c r="M461" s="172"/>
      <c r="N461" s="172"/>
      <c r="O461" s="172"/>
      <c r="P461" s="172"/>
      <c r="Q461" s="172"/>
      <c r="R461" s="172"/>
      <c r="S461" s="172"/>
      <c r="T461" s="172"/>
      <c r="U461" s="172"/>
      <c r="V461" s="172"/>
      <c r="W461" s="172"/>
      <c r="X461" s="172"/>
      <c r="Y461" s="172"/>
      <c r="Z461" s="172"/>
      <c r="AA461" s="172"/>
      <c r="AB461" s="172"/>
      <c r="AC461" s="172"/>
      <c r="AD461" s="172"/>
      <c r="AE461" s="172"/>
      <c r="AF461" s="172"/>
      <c r="AG461" s="172"/>
      <c r="AH461" s="172"/>
      <c r="AI461" s="172"/>
      <c r="AJ461" s="172"/>
      <c r="AK461" s="172"/>
      <c r="AL461" s="172"/>
    </row>
    <row r="462" spans="9:38" s="159" customFormat="1" ht="29.25" customHeight="1">
      <c r="I462" s="172"/>
      <c r="J462" s="172"/>
      <c r="K462" s="172"/>
      <c r="L462" s="172"/>
      <c r="M462" s="172"/>
      <c r="N462" s="172"/>
      <c r="O462" s="172"/>
      <c r="P462" s="172"/>
      <c r="Q462" s="172"/>
      <c r="R462" s="172"/>
      <c r="S462" s="172"/>
      <c r="T462" s="172"/>
      <c r="U462" s="172"/>
      <c r="V462" s="172"/>
      <c r="W462" s="172"/>
      <c r="X462" s="172"/>
      <c r="Y462" s="172"/>
      <c r="Z462" s="172"/>
      <c r="AA462" s="172"/>
      <c r="AB462" s="172"/>
      <c r="AC462" s="172"/>
      <c r="AD462" s="172"/>
      <c r="AE462" s="172"/>
      <c r="AF462" s="172"/>
      <c r="AG462" s="172"/>
      <c r="AH462" s="172"/>
      <c r="AI462" s="172"/>
      <c r="AJ462" s="172"/>
      <c r="AK462" s="172"/>
      <c r="AL462" s="172"/>
    </row>
    <row r="463" spans="9:38" s="159" customFormat="1" ht="29.25" customHeight="1">
      <c r="I463" s="172"/>
      <c r="J463" s="172"/>
      <c r="K463" s="172"/>
      <c r="L463" s="172"/>
      <c r="M463" s="172"/>
      <c r="N463" s="172"/>
      <c r="O463" s="172"/>
      <c r="P463" s="172"/>
      <c r="Q463" s="172"/>
      <c r="R463" s="172"/>
      <c r="S463" s="172"/>
      <c r="T463" s="172"/>
      <c r="U463" s="172"/>
      <c r="V463" s="172"/>
      <c r="W463" s="172"/>
      <c r="X463" s="172"/>
      <c r="Y463" s="172"/>
      <c r="Z463" s="172"/>
      <c r="AA463" s="172"/>
      <c r="AB463" s="172"/>
      <c r="AC463" s="172"/>
      <c r="AD463" s="172"/>
      <c r="AE463" s="172"/>
      <c r="AF463" s="172"/>
      <c r="AG463" s="172"/>
      <c r="AH463" s="172"/>
      <c r="AI463" s="172"/>
      <c r="AJ463" s="172"/>
      <c r="AK463" s="172"/>
      <c r="AL463" s="172"/>
    </row>
    <row r="464" spans="9:38" s="159" customFormat="1" ht="29.25" customHeight="1">
      <c r="I464" s="172"/>
      <c r="J464" s="172"/>
      <c r="K464" s="172"/>
      <c r="L464" s="172"/>
      <c r="M464" s="172"/>
      <c r="N464" s="172"/>
      <c r="O464" s="172"/>
      <c r="P464" s="172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</row>
    <row r="465" spans="9:38" s="159" customFormat="1" ht="29.25" customHeight="1">
      <c r="I465" s="172"/>
      <c r="J465" s="172"/>
      <c r="K465" s="172"/>
      <c r="L465" s="172"/>
      <c r="M465" s="172"/>
      <c r="N465" s="172"/>
      <c r="O465" s="172"/>
      <c r="P465" s="172"/>
      <c r="Q465" s="172"/>
      <c r="R465" s="172"/>
      <c r="S465" s="172"/>
      <c r="T465" s="172"/>
      <c r="U465" s="172"/>
      <c r="V465" s="172"/>
      <c r="W465" s="172"/>
      <c r="X465" s="172"/>
      <c r="Y465" s="172"/>
      <c r="Z465" s="172"/>
      <c r="AA465" s="172"/>
      <c r="AB465" s="172"/>
      <c r="AC465" s="172"/>
      <c r="AD465" s="172"/>
      <c r="AE465" s="172"/>
      <c r="AF465" s="172"/>
      <c r="AG465" s="172"/>
      <c r="AH465" s="172"/>
      <c r="AI465" s="172"/>
      <c r="AJ465" s="172"/>
      <c r="AK465" s="172"/>
      <c r="AL465" s="172"/>
    </row>
    <row r="466" spans="9:38" s="159" customFormat="1" ht="29.25" customHeight="1">
      <c r="I466" s="172"/>
      <c r="J466" s="172"/>
      <c r="K466" s="172"/>
      <c r="L466" s="172"/>
      <c r="M466" s="172"/>
      <c r="N466" s="172"/>
      <c r="O466" s="172"/>
      <c r="P466" s="172"/>
      <c r="Q466" s="172"/>
      <c r="R466" s="172"/>
      <c r="S466" s="172"/>
      <c r="T466" s="172"/>
      <c r="U466" s="172"/>
      <c r="V466" s="172"/>
      <c r="W466" s="172"/>
      <c r="X466" s="172"/>
      <c r="Y466" s="172"/>
      <c r="Z466" s="172"/>
      <c r="AA466" s="172"/>
      <c r="AB466" s="172"/>
      <c r="AC466" s="172"/>
      <c r="AD466" s="172"/>
      <c r="AE466" s="172"/>
      <c r="AF466" s="172"/>
      <c r="AG466" s="172"/>
      <c r="AH466" s="172"/>
      <c r="AI466" s="172"/>
      <c r="AJ466" s="172"/>
      <c r="AK466" s="172"/>
      <c r="AL466" s="172"/>
    </row>
    <row r="467" spans="9:38" s="159" customFormat="1" ht="29.25" customHeight="1">
      <c r="I467" s="172"/>
      <c r="J467" s="172"/>
      <c r="K467" s="172"/>
      <c r="L467" s="172"/>
      <c r="M467" s="172"/>
      <c r="N467" s="172"/>
      <c r="O467" s="172"/>
      <c r="P467" s="172"/>
      <c r="Q467" s="172"/>
      <c r="R467" s="172"/>
      <c r="S467" s="172"/>
      <c r="T467" s="172"/>
      <c r="U467" s="172"/>
      <c r="V467" s="172"/>
      <c r="W467" s="172"/>
      <c r="X467" s="172"/>
      <c r="Y467" s="172"/>
      <c r="Z467" s="172"/>
      <c r="AA467" s="172"/>
      <c r="AB467" s="172"/>
      <c r="AC467" s="172"/>
      <c r="AD467" s="172"/>
      <c r="AE467" s="172"/>
      <c r="AF467" s="172"/>
      <c r="AG467" s="172"/>
      <c r="AH467" s="172"/>
      <c r="AI467" s="172"/>
      <c r="AJ467" s="172"/>
      <c r="AK467" s="172"/>
      <c r="AL467" s="172"/>
    </row>
    <row r="468" spans="9:38" s="159" customFormat="1" ht="29.25" customHeight="1">
      <c r="I468" s="172"/>
      <c r="J468" s="172"/>
      <c r="K468" s="172"/>
      <c r="L468" s="172"/>
      <c r="M468" s="172"/>
      <c r="N468" s="172"/>
      <c r="O468" s="172"/>
      <c r="P468" s="172"/>
      <c r="Q468" s="172"/>
      <c r="R468" s="172"/>
      <c r="S468" s="172"/>
      <c r="T468" s="172"/>
      <c r="U468" s="172"/>
      <c r="V468" s="172"/>
      <c r="W468" s="172"/>
      <c r="X468" s="172"/>
      <c r="Y468" s="172"/>
      <c r="Z468" s="172"/>
      <c r="AA468" s="172"/>
      <c r="AB468" s="172"/>
      <c r="AC468" s="172"/>
      <c r="AD468" s="172"/>
      <c r="AE468" s="172"/>
      <c r="AF468" s="172"/>
      <c r="AG468" s="172"/>
      <c r="AH468" s="172"/>
      <c r="AI468" s="172"/>
      <c r="AJ468" s="172"/>
      <c r="AK468" s="172"/>
      <c r="AL468" s="172"/>
    </row>
    <row r="469" spans="9:38" s="159" customFormat="1" ht="29.25" customHeight="1">
      <c r="I469" s="172"/>
      <c r="J469" s="172"/>
      <c r="K469" s="172"/>
      <c r="L469" s="172"/>
      <c r="M469" s="172"/>
      <c r="N469" s="172"/>
      <c r="O469" s="172"/>
      <c r="P469" s="172"/>
      <c r="Q469" s="172"/>
      <c r="R469" s="172"/>
      <c r="S469" s="172"/>
      <c r="T469" s="172"/>
      <c r="U469" s="172"/>
      <c r="V469" s="172"/>
      <c r="W469" s="172"/>
      <c r="X469" s="172"/>
      <c r="Y469" s="172"/>
      <c r="Z469" s="172"/>
      <c r="AA469" s="172"/>
      <c r="AB469" s="172"/>
      <c r="AC469" s="172"/>
      <c r="AD469" s="172"/>
      <c r="AE469" s="172"/>
      <c r="AF469" s="172"/>
      <c r="AG469" s="172"/>
      <c r="AH469" s="172"/>
      <c r="AI469" s="172"/>
      <c r="AJ469" s="172"/>
      <c r="AK469" s="172"/>
      <c r="AL469" s="172"/>
    </row>
    <row r="470" spans="9:38" s="159" customFormat="1" ht="29.25" customHeight="1">
      <c r="I470" s="172"/>
      <c r="J470" s="172"/>
      <c r="K470" s="172"/>
      <c r="L470" s="172"/>
      <c r="M470" s="172"/>
      <c r="N470" s="172"/>
      <c r="O470" s="172"/>
      <c r="P470" s="172"/>
      <c r="Q470" s="172"/>
      <c r="R470" s="172"/>
      <c r="S470" s="172"/>
      <c r="T470" s="172"/>
      <c r="U470" s="172"/>
      <c r="V470" s="172"/>
      <c r="W470" s="172"/>
      <c r="X470" s="172"/>
      <c r="Y470" s="172"/>
      <c r="Z470" s="172"/>
      <c r="AA470" s="172"/>
      <c r="AB470" s="172"/>
      <c r="AC470" s="172"/>
      <c r="AD470" s="172"/>
      <c r="AE470" s="172"/>
      <c r="AF470" s="172"/>
      <c r="AG470" s="172"/>
      <c r="AH470" s="172"/>
      <c r="AI470" s="172"/>
      <c r="AJ470" s="172"/>
      <c r="AK470" s="172"/>
      <c r="AL470" s="172"/>
    </row>
    <row r="471" spans="9:38" s="159" customFormat="1" ht="29.25" customHeight="1">
      <c r="I471" s="172"/>
      <c r="J471" s="172"/>
      <c r="K471" s="172"/>
      <c r="L471" s="172"/>
      <c r="M471" s="172"/>
      <c r="N471" s="172"/>
      <c r="O471" s="172"/>
      <c r="P471" s="172"/>
      <c r="Q471" s="172"/>
      <c r="R471" s="172"/>
      <c r="S471" s="172"/>
      <c r="T471" s="172"/>
      <c r="U471" s="172"/>
      <c r="V471" s="172"/>
      <c r="W471" s="172"/>
      <c r="X471" s="172"/>
      <c r="Y471" s="172"/>
      <c r="Z471" s="172"/>
      <c r="AA471" s="172"/>
      <c r="AB471" s="172"/>
      <c r="AC471" s="172"/>
      <c r="AD471" s="172"/>
      <c r="AE471" s="172"/>
      <c r="AF471" s="172"/>
      <c r="AG471" s="172"/>
      <c r="AH471" s="172"/>
      <c r="AI471" s="172"/>
      <c r="AJ471" s="172"/>
      <c r="AK471" s="172"/>
      <c r="AL471" s="172"/>
    </row>
    <row r="472" spans="9:38" s="159" customFormat="1" ht="29.25" customHeight="1">
      <c r="I472" s="172"/>
      <c r="J472" s="172"/>
      <c r="K472" s="172"/>
      <c r="L472" s="172"/>
      <c r="M472" s="172"/>
      <c r="N472" s="172"/>
      <c r="O472" s="172"/>
      <c r="P472" s="172"/>
      <c r="Q472" s="172"/>
      <c r="R472" s="172"/>
      <c r="S472" s="172"/>
      <c r="T472" s="172"/>
      <c r="U472" s="172"/>
      <c r="V472" s="172"/>
      <c r="W472" s="172"/>
      <c r="X472" s="172"/>
      <c r="Y472" s="172"/>
      <c r="Z472" s="172"/>
      <c r="AA472" s="172"/>
      <c r="AB472" s="172"/>
      <c r="AC472" s="172"/>
      <c r="AD472" s="172"/>
      <c r="AE472" s="172"/>
      <c r="AF472" s="172"/>
      <c r="AG472" s="172"/>
      <c r="AH472" s="172"/>
      <c r="AI472" s="172"/>
      <c r="AJ472" s="172"/>
      <c r="AK472" s="172"/>
      <c r="AL472" s="172"/>
    </row>
    <row r="473" spans="9:38" s="159" customFormat="1" ht="29.25" customHeight="1">
      <c r="I473" s="172"/>
      <c r="J473" s="172"/>
      <c r="K473" s="172"/>
      <c r="L473" s="172"/>
      <c r="M473" s="172"/>
      <c r="N473" s="172"/>
      <c r="O473" s="172"/>
      <c r="P473" s="172"/>
      <c r="Q473" s="172"/>
      <c r="R473" s="172"/>
      <c r="S473" s="172"/>
      <c r="T473" s="172"/>
      <c r="U473" s="172"/>
      <c r="V473" s="172"/>
      <c r="W473" s="172"/>
      <c r="X473" s="172"/>
      <c r="Y473" s="172"/>
      <c r="Z473" s="172"/>
      <c r="AA473" s="172"/>
      <c r="AB473" s="172"/>
      <c r="AC473" s="172"/>
      <c r="AD473" s="172"/>
      <c r="AE473" s="172"/>
      <c r="AF473" s="172"/>
      <c r="AG473" s="172"/>
      <c r="AH473" s="172"/>
      <c r="AI473" s="172"/>
      <c r="AJ473" s="172"/>
      <c r="AK473" s="172"/>
      <c r="AL473" s="172"/>
    </row>
    <row r="474" spans="9:38" s="159" customFormat="1" ht="29.25" customHeight="1">
      <c r="I474" s="172"/>
      <c r="J474" s="172"/>
      <c r="K474" s="172"/>
      <c r="L474" s="172"/>
      <c r="M474" s="172"/>
      <c r="N474" s="172"/>
      <c r="O474" s="172"/>
      <c r="P474" s="172"/>
      <c r="Q474" s="172"/>
      <c r="R474" s="172"/>
      <c r="S474" s="172"/>
      <c r="T474" s="172"/>
      <c r="U474" s="172"/>
      <c r="V474" s="172"/>
      <c r="W474" s="172"/>
      <c r="X474" s="172"/>
      <c r="Y474" s="172"/>
      <c r="Z474" s="172"/>
      <c r="AA474" s="172"/>
      <c r="AB474" s="172"/>
      <c r="AC474" s="172"/>
      <c r="AD474" s="172"/>
      <c r="AE474" s="172"/>
      <c r="AF474" s="172"/>
      <c r="AG474" s="172"/>
      <c r="AH474" s="172"/>
      <c r="AI474" s="172"/>
      <c r="AJ474" s="172"/>
      <c r="AK474" s="172"/>
      <c r="AL474" s="172"/>
    </row>
    <row r="475" spans="9:38" s="159" customFormat="1" ht="29.25" customHeight="1">
      <c r="I475" s="172"/>
      <c r="J475" s="172"/>
      <c r="K475" s="172"/>
      <c r="L475" s="172"/>
      <c r="M475" s="172"/>
      <c r="N475" s="172"/>
      <c r="O475" s="172"/>
      <c r="P475" s="172"/>
      <c r="Q475" s="172"/>
      <c r="R475" s="172"/>
      <c r="S475" s="172"/>
      <c r="T475" s="172"/>
      <c r="U475" s="172"/>
      <c r="V475" s="172"/>
      <c r="W475" s="172"/>
      <c r="X475" s="172"/>
      <c r="Y475" s="172"/>
      <c r="Z475" s="172"/>
      <c r="AA475" s="172"/>
      <c r="AB475" s="172"/>
      <c r="AC475" s="172"/>
      <c r="AD475" s="172"/>
      <c r="AE475" s="172"/>
      <c r="AF475" s="172"/>
      <c r="AG475" s="172"/>
      <c r="AH475" s="172"/>
      <c r="AI475" s="172"/>
      <c r="AJ475" s="172"/>
      <c r="AK475" s="172"/>
      <c r="AL475" s="172"/>
    </row>
    <row r="476" spans="9:38" s="159" customFormat="1" ht="29.25" customHeight="1">
      <c r="I476" s="172"/>
      <c r="J476" s="172"/>
      <c r="K476" s="172"/>
      <c r="L476" s="172"/>
      <c r="M476" s="172"/>
      <c r="N476" s="172"/>
      <c r="O476" s="172"/>
      <c r="P476" s="172"/>
      <c r="Q476" s="172"/>
      <c r="R476" s="172"/>
      <c r="S476" s="172"/>
      <c r="T476" s="172"/>
      <c r="U476" s="172"/>
      <c r="V476" s="172"/>
      <c r="W476" s="172"/>
      <c r="X476" s="172"/>
      <c r="Y476" s="172"/>
      <c r="Z476" s="172"/>
      <c r="AA476" s="172"/>
      <c r="AB476" s="172"/>
      <c r="AC476" s="172"/>
      <c r="AD476" s="172"/>
      <c r="AE476" s="172"/>
      <c r="AF476" s="172"/>
      <c r="AG476" s="172"/>
      <c r="AH476" s="172"/>
      <c r="AI476" s="172"/>
      <c r="AJ476" s="172"/>
      <c r="AK476" s="172"/>
      <c r="AL476" s="172"/>
    </row>
    <row r="477" spans="9:38" s="159" customFormat="1" ht="29.25" customHeight="1">
      <c r="I477" s="172"/>
      <c r="J477" s="172"/>
      <c r="K477" s="172"/>
      <c r="L477" s="172"/>
      <c r="M477" s="172"/>
      <c r="N477" s="172"/>
      <c r="O477" s="172"/>
      <c r="P477" s="172"/>
      <c r="Q477" s="172"/>
      <c r="R477" s="172"/>
      <c r="S477" s="172"/>
      <c r="T477" s="172"/>
      <c r="U477" s="172"/>
      <c r="V477" s="172"/>
      <c r="W477" s="172"/>
      <c r="X477" s="172"/>
      <c r="Y477" s="172"/>
      <c r="Z477" s="172"/>
      <c r="AA477" s="172"/>
      <c r="AB477" s="172"/>
      <c r="AC477" s="172"/>
      <c r="AD477" s="172"/>
      <c r="AE477" s="172"/>
      <c r="AF477" s="172"/>
      <c r="AG477" s="172"/>
      <c r="AH477" s="172"/>
      <c r="AI477" s="172"/>
      <c r="AJ477" s="172"/>
      <c r="AK477" s="172"/>
      <c r="AL477" s="172"/>
    </row>
    <row r="478" spans="9:38" s="159" customFormat="1" ht="29.25" customHeight="1">
      <c r="I478" s="172"/>
      <c r="J478" s="172"/>
      <c r="K478" s="172"/>
      <c r="L478" s="172"/>
      <c r="M478" s="172"/>
      <c r="N478" s="172"/>
      <c r="O478" s="172"/>
      <c r="P478" s="172"/>
      <c r="Q478" s="172"/>
      <c r="R478" s="172"/>
      <c r="S478" s="172"/>
      <c r="T478" s="172"/>
      <c r="U478" s="172"/>
      <c r="V478" s="172"/>
      <c r="W478" s="172"/>
      <c r="X478" s="172"/>
      <c r="Y478" s="172"/>
      <c r="Z478" s="172"/>
      <c r="AA478" s="172"/>
      <c r="AB478" s="172"/>
      <c r="AC478" s="172"/>
      <c r="AD478" s="172"/>
      <c r="AE478" s="172"/>
      <c r="AF478" s="172"/>
      <c r="AG478" s="172"/>
      <c r="AH478" s="172"/>
      <c r="AI478" s="172"/>
      <c r="AJ478" s="172"/>
      <c r="AK478" s="172"/>
      <c r="AL478" s="172"/>
    </row>
    <row r="479" spans="9:38" ht="29.25" customHeight="1"/>
    <row r="480" spans="9:38" ht="29.25" customHeight="1"/>
    <row r="481" ht="29.25" customHeight="1"/>
    <row r="482" ht="29.25" customHeight="1"/>
    <row r="483" ht="29.25" customHeight="1"/>
    <row r="484" ht="29.25" customHeight="1"/>
    <row r="485" ht="29.25" customHeight="1"/>
    <row r="486" ht="29.25" customHeight="1"/>
    <row r="487" ht="29.25" customHeight="1"/>
    <row r="488" ht="29.25" customHeight="1"/>
    <row r="489" ht="29.25" customHeight="1"/>
    <row r="490" ht="29.25" customHeight="1"/>
    <row r="491" ht="29.25" customHeight="1"/>
    <row r="492" ht="29.25" customHeight="1"/>
    <row r="493" ht="29.25" customHeight="1"/>
    <row r="494" ht="29.25" customHeight="1"/>
    <row r="495" ht="29.25" customHeight="1"/>
    <row r="496" ht="29.25" customHeight="1"/>
    <row r="497" ht="29.25" customHeight="1"/>
    <row r="498" ht="29.25" customHeight="1"/>
  </sheetData>
  <sheetProtection sheet="1" objects="1" scenarios="1" selectLockedCells="1"/>
  <mergeCells count="17">
    <mergeCell ref="D53:G53"/>
    <mergeCell ref="D3:H3"/>
    <mergeCell ref="U57:U60"/>
    <mergeCell ref="U45:U48"/>
    <mergeCell ref="U49:U52"/>
    <mergeCell ref="U53:U56"/>
    <mergeCell ref="U41:U44"/>
    <mergeCell ref="I3:J3"/>
    <mergeCell ref="AB3:AE3"/>
    <mergeCell ref="K2:M2"/>
    <mergeCell ref="U61:U64"/>
    <mergeCell ref="U65:U68"/>
    <mergeCell ref="U21:U24"/>
    <mergeCell ref="U25:U28"/>
    <mergeCell ref="U29:U32"/>
    <mergeCell ref="U33:U36"/>
    <mergeCell ref="U37:U40"/>
  </mergeCells>
  <phoneticPr fontId="0" type="noConversion"/>
  <conditionalFormatting sqref="F5">
    <cfRule type="containsBlanks" priority="25" stopIfTrue="1">
      <formula>LEN(TRIM(F5))=0</formula>
    </cfRule>
    <cfRule type="cellIs" dxfId="23" priority="67" operator="equal">
      <formula>F4</formula>
    </cfRule>
  </conditionalFormatting>
  <conditionalFormatting sqref="F6:F44">
    <cfRule type="containsBlanks" priority="21" stopIfTrue="1">
      <formula>LEN(TRIM(F6))=0</formula>
    </cfRule>
    <cfRule type="cellIs" dxfId="22" priority="22" operator="equal">
      <formula>F5</formula>
    </cfRule>
  </conditionalFormatting>
  <conditionalFormatting sqref="D5">
    <cfRule type="expression" dxfId="21" priority="20">
      <formula>MOD(D5,2)=1</formula>
    </cfRule>
    <cfRule type="expression" dxfId="20" priority="19">
      <formula>MOD(D5,2)&lt;&gt;1</formula>
    </cfRule>
  </conditionalFormatting>
  <conditionalFormatting sqref="D6:D44">
    <cfRule type="expression" dxfId="19" priority="17">
      <formula>MOD(D6,2)&lt;&gt;1</formula>
    </cfRule>
    <cfRule type="expression" dxfId="18" priority="18">
      <formula>MOD(D6,2)=1</formula>
    </cfRule>
  </conditionalFormatting>
  <conditionalFormatting sqref="C5">
    <cfRule type="expression" dxfId="17" priority="15">
      <formula>MOD(D5,2)&lt;&gt;1</formula>
    </cfRule>
    <cfRule type="expression" dxfId="16" priority="16">
      <formula>MOD(D5,2)=1</formula>
    </cfRule>
    <cfRule type="expression" dxfId="15" priority="12" stopIfTrue="1">
      <formula>"si(D5="""")"</formula>
    </cfRule>
    <cfRule type="containsText" dxfId="14" priority="5" operator="containsText" text="zzz">
      <formula>NOT(ISERROR(SEARCH("zzz",C5)))</formula>
    </cfRule>
  </conditionalFormatting>
  <conditionalFormatting sqref="C6:C44">
    <cfRule type="containsText" dxfId="13" priority="1" operator="containsText" text="zzz">
      <formula>NOT(ISERROR(SEARCH("zzz",C6)))</formula>
    </cfRule>
    <cfRule type="expression" dxfId="12" priority="2" stopIfTrue="1">
      <formula>"si(D5="""")"</formula>
    </cfRule>
    <cfRule type="expression" dxfId="11" priority="3">
      <formula>MOD(D6,2)&lt;&gt;1</formula>
    </cfRule>
    <cfRule type="expression" dxfId="10" priority="4">
      <formula>MOD(D6,2)=1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rgb="FFC00000"/>
  </sheetPr>
  <dimension ref="C11:K22"/>
  <sheetViews>
    <sheetView showGridLines="0" showRowColHeaders="0" zoomScale="137" zoomScaleNormal="137" zoomScalePageLayoutView="137" workbookViewId="0"/>
  </sheetViews>
  <sheetFormatPr baseColWidth="10" defaultColWidth="10.85546875" defaultRowHeight="15"/>
  <cols>
    <col min="1" max="1" width="10.85546875" style="159" customWidth="1"/>
    <col min="2" max="16384" width="10.85546875" style="159"/>
  </cols>
  <sheetData>
    <row r="11" spans="3:11" ht="15.75" thickBot="1"/>
    <row r="12" spans="3:11">
      <c r="K12" s="394" t="s">
        <v>98</v>
      </c>
    </row>
    <row r="13" spans="3:11">
      <c r="K13" s="395"/>
    </row>
    <row r="14" spans="3:11">
      <c r="E14" s="398"/>
      <c r="F14" s="398"/>
      <c r="G14" s="398"/>
      <c r="H14" s="398"/>
      <c r="I14" s="398"/>
      <c r="J14" s="398"/>
      <c r="K14" s="396"/>
    </row>
    <row r="15" spans="3:11">
      <c r="C15" s="522" t="s">
        <v>108</v>
      </c>
      <c r="D15" s="523"/>
      <c r="E15" s="534" t="s">
        <v>96</v>
      </c>
      <c r="F15" s="534" t="s">
        <v>97</v>
      </c>
      <c r="G15" s="534" t="s">
        <v>98</v>
      </c>
      <c r="H15" s="534" t="s">
        <v>99</v>
      </c>
      <c r="I15" s="534" t="s">
        <v>100</v>
      </c>
      <c r="J15" s="544" t="s">
        <v>101</v>
      </c>
      <c r="K15" s="400"/>
    </row>
    <row r="16" spans="3:11">
      <c r="C16" s="524"/>
      <c r="D16" s="525"/>
      <c r="E16" s="535"/>
      <c r="F16" s="535"/>
      <c r="G16" s="535"/>
      <c r="H16" s="535"/>
      <c r="I16" s="535"/>
      <c r="J16" s="541"/>
      <c r="K16" s="399"/>
    </row>
    <row r="17" spans="3:11">
      <c r="C17" s="528" t="s">
        <v>109</v>
      </c>
      <c r="D17" s="529"/>
      <c r="E17" s="536">
        <f>Tournoi!AL6</f>
        <v>0</v>
      </c>
      <c r="F17" s="536">
        <f>Tournoi!AL7</f>
        <v>0</v>
      </c>
      <c r="G17" s="536">
        <f>Tournoi!AL8</f>
        <v>0</v>
      </c>
      <c r="H17" s="536">
        <f>Tournoi!AL9</f>
        <v>0</v>
      </c>
      <c r="I17" s="536">
        <f>Tournoi!AL10</f>
        <v>0</v>
      </c>
      <c r="J17" s="542">
        <f>Tournoi!AL11</f>
        <v>0</v>
      </c>
      <c r="K17" s="400"/>
    </row>
    <row r="18" spans="3:11">
      <c r="C18" s="530"/>
      <c r="D18" s="531"/>
      <c r="E18" s="537"/>
      <c r="F18" s="537"/>
      <c r="G18" s="537"/>
      <c r="H18" s="537"/>
      <c r="I18" s="537"/>
      <c r="J18" s="543"/>
      <c r="K18" s="399"/>
    </row>
    <row r="19" spans="3:11" ht="15.75" thickBot="1">
      <c r="C19" s="522" t="s">
        <v>108</v>
      </c>
      <c r="D19" s="523"/>
      <c r="E19" s="534" t="s">
        <v>102</v>
      </c>
      <c r="F19" s="534" t="s">
        <v>103</v>
      </c>
      <c r="G19" s="534" t="s">
        <v>104</v>
      </c>
      <c r="H19" s="534" t="s">
        <v>105</v>
      </c>
      <c r="I19" s="534" t="s">
        <v>106</v>
      </c>
      <c r="J19" s="540" t="s">
        <v>107</v>
      </c>
      <c r="K19" s="401"/>
    </row>
    <row r="20" spans="3:11">
      <c r="C20" s="526"/>
      <c r="D20" s="527"/>
      <c r="E20" s="535"/>
      <c r="F20" s="535"/>
      <c r="G20" s="535"/>
      <c r="H20" s="535"/>
      <c r="I20" s="535"/>
      <c r="J20" s="541"/>
      <c r="K20" s="397"/>
    </row>
    <row r="21" spans="3:11" ht="15" customHeight="1">
      <c r="C21" s="528" t="s">
        <v>109</v>
      </c>
      <c r="D21" s="529"/>
      <c r="E21" s="532">
        <f>Tournoi!AL12</f>
        <v>0</v>
      </c>
      <c r="F21" s="532">
        <f>Tournoi!AL13</f>
        <v>0</v>
      </c>
      <c r="G21" s="532">
        <f>Tournoi!AL14</f>
        <v>0</v>
      </c>
      <c r="H21" s="532">
        <f>Tournoi!AL15</f>
        <v>0</v>
      </c>
      <c r="I21" s="532">
        <f>Tournoi!AL16</f>
        <v>0</v>
      </c>
      <c r="J21" s="538">
        <f>Tournoi!AL17</f>
        <v>0</v>
      </c>
      <c r="K21" s="397"/>
    </row>
    <row r="22" spans="3:11" ht="15.75" customHeight="1">
      <c r="C22" s="530"/>
      <c r="D22" s="531"/>
      <c r="E22" s="533"/>
      <c r="F22" s="533"/>
      <c r="G22" s="533"/>
      <c r="H22" s="533"/>
      <c r="I22" s="533"/>
      <c r="J22" s="539"/>
      <c r="K22" s="397"/>
    </row>
  </sheetData>
  <sheetProtection selectLockedCells="1"/>
  <mergeCells count="28">
    <mergeCell ref="F15:F16"/>
    <mergeCell ref="G15:G16"/>
    <mergeCell ref="H15:H16"/>
    <mergeCell ref="I15:I16"/>
    <mergeCell ref="J15:J16"/>
    <mergeCell ref="F17:F18"/>
    <mergeCell ref="G17:G18"/>
    <mergeCell ref="H17:H18"/>
    <mergeCell ref="I17:I18"/>
    <mergeCell ref="J17:J18"/>
    <mergeCell ref="F19:F20"/>
    <mergeCell ref="G19:G20"/>
    <mergeCell ref="H19:H20"/>
    <mergeCell ref="I19:I20"/>
    <mergeCell ref="J19:J20"/>
    <mergeCell ref="F21:F22"/>
    <mergeCell ref="G21:G22"/>
    <mergeCell ref="H21:H22"/>
    <mergeCell ref="I21:I22"/>
    <mergeCell ref="J21:J22"/>
    <mergeCell ref="C15:D16"/>
    <mergeCell ref="C19:D20"/>
    <mergeCell ref="C17:D18"/>
    <mergeCell ref="C21:D22"/>
    <mergeCell ref="E21:E22"/>
    <mergeCell ref="E19:E20"/>
    <mergeCell ref="E15:E16"/>
    <mergeCell ref="E17:E18"/>
  </mergeCells>
  <conditionalFormatting sqref="E17:J18 E21:J22">
    <cfRule type="cellIs" dxfId="9" priority="1" operator="equal">
      <formula>6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1"/>
  </sheetPr>
  <dimension ref="A4:W109"/>
  <sheetViews>
    <sheetView workbookViewId="0">
      <selection activeCell="B70" sqref="B70:C109"/>
    </sheetView>
  </sheetViews>
  <sheetFormatPr baseColWidth="10" defaultRowHeight="15"/>
  <cols>
    <col min="1" max="1" width="5.28515625" customWidth="1"/>
    <col min="2" max="2" width="35.42578125" customWidth="1"/>
    <col min="3" max="4" width="8.140625" customWidth="1"/>
    <col min="5" max="6" width="6.42578125" customWidth="1"/>
    <col min="7" max="7" width="5.28515625" customWidth="1"/>
    <col min="8" max="8" width="6.42578125" customWidth="1"/>
  </cols>
  <sheetData>
    <row r="4" spans="1:17" ht="90" customHeight="1">
      <c r="A4" s="367"/>
      <c r="B4" s="457" t="s">
        <v>62</v>
      </c>
      <c r="C4" s="458" t="s">
        <v>24</v>
      </c>
      <c r="D4" s="459" t="s">
        <v>119</v>
      </c>
      <c r="E4" s="460" t="s">
        <v>7</v>
      </c>
      <c r="F4" s="461" t="s">
        <v>8</v>
      </c>
      <c r="G4" s="462" t="s">
        <v>16</v>
      </c>
      <c r="H4" s="463" t="s">
        <v>0</v>
      </c>
      <c r="I4" s="341" t="s">
        <v>120</v>
      </c>
      <c r="J4" s="433" t="s">
        <v>121</v>
      </c>
      <c r="K4" s="341" t="s">
        <v>123</v>
      </c>
      <c r="L4" s="341" t="s">
        <v>124</v>
      </c>
      <c r="M4" s="431" t="s">
        <v>122</v>
      </c>
    </row>
    <row r="5" spans="1:17" ht="18">
      <c r="A5" s="342">
        <v>1</v>
      </c>
      <c r="B5" s="464" t="str">
        <f>IF(Tournoi!$C$5="","",Tournoi!$C$5)</f>
        <v/>
      </c>
      <c r="C5" s="465" t="str">
        <f>IF(Tournoi!$D$5="","",Tournoi!$D$5)</f>
        <v/>
      </c>
      <c r="D5" s="466" t="str">
        <f t="shared" ref="D5:D44" si="0">IF(C5="","",IF(G5=3,IF(AND(C5=NbreTerrainsUtilises,H5=3),12,C5),IF(G5=4,IF(AND(C5=NbreTerrainsUtilises,H5=4),12,C5))))</f>
        <v/>
      </c>
      <c r="E5" s="465" t="str">
        <f>IF(Tournoi!$E$5="","",Tournoi!$E$5)</f>
        <v/>
      </c>
      <c r="F5" s="467"/>
      <c r="G5" s="465" t="str">
        <f>IF(Tournoi!$G$5="","",Tournoi!$G$5)</f>
        <v/>
      </c>
      <c r="H5" s="468" t="str">
        <f>IF(Tournoi!$H$5="","",Tournoi!$H$5)</f>
        <v/>
      </c>
      <c r="I5" s="428" t="str">
        <f>IF(OR(G5="",H5=""),"",IF(G5=3,INDEX($C$49:$F$60,MATCH(D5,$B$49:$B$60,0),MATCH(H5,$C$48:$F$48,0)),INDEX($H$49:$K$60,MATCH(D5,$G$49:$G$60,0),MATCH(H5,$H$48:$K$48,0))))</f>
        <v/>
      </c>
      <c r="J5" s="434" t="str">
        <f t="shared" ref="J5:J44" si="1">IF(I5="","",IF(I5&lt;NbreTerrainsUtilises,I5,NbreTerrainsUtilises))</f>
        <v/>
      </c>
      <c r="K5" s="429" t="str">
        <f>IF(J5="","",COUNTIF($J$5:$J$44,J5))</f>
        <v/>
      </c>
      <c r="L5" s="430" t="str">
        <f t="shared" ref="L5:L44" si="2">IF(H5="","",IF(AND(C5=1,H5=1),1,IF(AND(C5&lt;&gt;1,K5=4,H5=1),4,IF(AND(C5&lt;&gt;1,K5=3,H5=1),3,IF(H5=2,2,IF(AND(J5=C5,G5=4,H5=3),3,IF(AND(J5&lt;C5,K5=4),4,IF(AND(J5&lt;C5,K5=3),3,IF(J5&gt;C5,1,IF(AND(J5=C5,J5=NbreTerrainsUtilises,K5=3,H5=3),3,IF(AND(J5=C5,J5=NbreTerrainsUtilises,K5=4,H5=4),4)))))))))))</f>
        <v/>
      </c>
      <c r="M5" s="432" t="str">
        <f>IF(OR(J5="",L5=""),"",(J5*10)+L5)</f>
        <v/>
      </c>
      <c r="N5" s="416"/>
      <c r="O5" s="415"/>
      <c r="P5" s="416"/>
      <c r="Q5" s="417"/>
    </row>
    <row r="6" spans="1:17" ht="18">
      <c r="A6" s="343">
        <v>2</v>
      </c>
      <c r="B6" s="464" t="str">
        <f>IF(Tournoi!$C$6="","",Tournoi!$C$6)</f>
        <v/>
      </c>
      <c r="C6" s="465" t="str">
        <f>IF(Tournoi!$D$6="","",Tournoi!$D$6)</f>
        <v/>
      </c>
      <c r="D6" s="466" t="str">
        <f t="shared" si="0"/>
        <v/>
      </c>
      <c r="E6" s="465" t="str">
        <f>IF(Tournoi!$E$6="","",Tournoi!$E$6)</f>
        <v/>
      </c>
      <c r="F6" s="467"/>
      <c r="G6" s="465" t="str">
        <f>IF(Tournoi!$G$6="","",Tournoi!$G$6)</f>
        <v/>
      </c>
      <c r="H6" s="468" t="str">
        <f>IF(Tournoi!$H$6="","",Tournoi!$H$6)</f>
        <v/>
      </c>
      <c r="I6" s="428" t="str">
        <f t="shared" ref="I6:I44" si="3">IF(OR(G6="",H6=""),"",IF(G6=3,INDEX($C$49:$F$60,MATCH(D6,$B$49:$B$60,0),MATCH(H6,$C$48:$F$48,0)),INDEX($H$49:$K$60,MATCH(D6,$G$49:$G$60,0),MATCH(H6,$H$48:$K$48,0))))</f>
        <v/>
      </c>
      <c r="J6" s="434" t="str">
        <f t="shared" si="1"/>
        <v/>
      </c>
      <c r="K6" s="429" t="str">
        <f t="shared" ref="K6:K44" si="4">IF(J6="","",COUNTIF($J$5:$J$44,J6))</f>
        <v/>
      </c>
      <c r="L6" s="430" t="str">
        <f t="shared" si="2"/>
        <v/>
      </c>
      <c r="M6" s="432" t="str">
        <f t="shared" ref="M6:M43" si="5">IF(OR(J6="",L6=""),"",(J6*10)+L6)</f>
        <v/>
      </c>
      <c r="N6" s="416"/>
      <c r="O6" s="415"/>
      <c r="P6" s="416"/>
      <c r="Q6" s="417"/>
    </row>
    <row r="7" spans="1:17" ht="18">
      <c r="A7" s="342">
        <v>3</v>
      </c>
      <c r="B7" s="464" t="str">
        <f>IF(Tournoi!$C$7="","",Tournoi!$C$7)</f>
        <v/>
      </c>
      <c r="C7" s="465" t="str">
        <f>IF(Tournoi!$D$7="","",Tournoi!$D$7)</f>
        <v/>
      </c>
      <c r="D7" s="466" t="str">
        <f t="shared" si="0"/>
        <v/>
      </c>
      <c r="E7" s="465" t="str">
        <f>IF(Tournoi!$E$7="","",Tournoi!$E$7)</f>
        <v/>
      </c>
      <c r="F7" s="467"/>
      <c r="G7" s="465" t="str">
        <f>IF(Tournoi!$G$7="","",Tournoi!$G$7)</f>
        <v/>
      </c>
      <c r="H7" s="468" t="str">
        <f>IF(Tournoi!$H$7="","",Tournoi!$H$7)</f>
        <v/>
      </c>
      <c r="I7" s="428" t="str">
        <f t="shared" si="3"/>
        <v/>
      </c>
      <c r="J7" s="434" t="str">
        <f t="shared" si="1"/>
        <v/>
      </c>
      <c r="K7" s="429" t="str">
        <f t="shared" si="4"/>
        <v/>
      </c>
      <c r="L7" s="430" t="str">
        <f t="shared" si="2"/>
        <v/>
      </c>
      <c r="M7" s="432" t="str">
        <f t="shared" si="5"/>
        <v/>
      </c>
      <c r="N7" s="418"/>
      <c r="O7" s="418"/>
      <c r="P7" s="418"/>
      <c r="Q7" s="418"/>
    </row>
    <row r="8" spans="1:17" ht="18">
      <c r="A8" s="343">
        <v>4</v>
      </c>
      <c r="B8" s="464" t="str">
        <f>IF(Tournoi!$C$8="","",Tournoi!$C$8)</f>
        <v/>
      </c>
      <c r="C8" s="465" t="str">
        <f>IF(Tournoi!$D$8="","",Tournoi!$D$8)</f>
        <v/>
      </c>
      <c r="D8" s="466" t="str">
        <f t="shared" si="0"/>
        <v/>
      </c>
      <c r="E8" s="465" t="str">
        <f>IF(Tournoi!$E$8="","",Tournoi!$E$8)</f>
        <v/>
      </c>
      <c r="F8" s="467"/>
      <c r="G8" s="465" t="str">
        <f>IF(Tournoi!$G$8="","",Tournoi!$G$8)</f>
        <v/>
      </c>
      <c r="H8" s="468" t="str">
        <f>IF(Tournoi!$H$8="","",Tournoi!$H$8)</f>
        <v/>
      </c>
      <c r="I8" s="428" t="str">
        <f t="shared" si="3"/>
        <v/>
      </c>
      <c r="J8" s="434" t="str">
        <f t="shared" si="1"/>
        <v/>
      </c>
      <c r="K8" s="429" t="str">
        <f t="shared" si="4"/>
        <v/>
      </c>
      <c r="L8" s="430" t="str">
        <f t="shared" si="2"/>
        <v/>
      </c>
      <c r="M8" s="432" t="str">
        <f t="shared" si="5"/>
        <v/>
      </c>
    </row>
    <row r="9" spans="1:17" ht="18">
      <c r="A9" s="342">
        <v>5</v>
      </c>
      <c r="B9" s="464" t="str">
        <f>IF(Tournoi!$C$9="","",Tournoi!$C$9)</f>
        <v/>
      </c>
      <c r="C9" s="465" t="str">
        <f>IF(Tournoi!$D$9="","",Tournoi!$D$9)</f>
        <v/>
      </c>
      <c r="D9" s="466" t="str">
        <f t="shared" si="0"/>
        <v/>
      </c>
      <c r="E9" s="465" t="str">
        <f>IF(Tournoi!$E$9="","",Tournoi!$E$9)</f>
        <v/>
      </c>
      <c r="F9" s="467"/>
      <c r="G9" s="465" t="str">
        <f>IF(Tournoi!$G$9="","",Tournoi!$G$9)</f>
        <v/>
      </c>
      <c r="H9" s="468" t="str">
        <f>IF(Tournoi!$H$9="","",Tournoi!$H$9)</f>
        <v/>
      </c>
      <c r="I9" s="428" t="str">
        <f t="shared" si="3"/>
        <v/>
      </c>
      <c r="J9" s="434" t="str">
        <f t="shared" si="1"/>
        <v/>
      </c>
      <c r="K9" s="429" t="str">
        <f t="shared" si="4"/>
        <v/>
      </c>
      <c r="L9" s="430" t="str">
        <f t="shared" si="2"/>
        <v/>
      </c>
      <c r="M9" s="432" t="str">
        <f t="shared" si="5"/>
        <v/>
      </c>
    </row>
    <row r="10" spans="1:17" ht="18">
      <c r="A10" s="343">
        <v>6</v>
      </c>
      <c r="B10" s="464" t="str">
        <f>IF(Tournoi!$C$10="","",Tournoi!$C$10)</f>
        <v/>
      </c>
      <c r="C10" s="465" t="str">
        <f>IF(Tournoi!$D$10="","",Tournoi!$D$10)</f>
        <v/>
      </c>
      <c r="D10" s="466" t="str">
        <f t="shared" si="0"/>
        <v/>
      </c>
      <c r="E10" s="465" t="str">
        <f>IF(Tournoi!$E$10="","",Tournoi!$E$10)</f>
        <v/>
      </c>
      <c r="F10" s="467"/>
      <c r="G10" s="465" t="str">
        <f>IF(Tournoi!$G$10="","",Tournoi!$G$10)</f>
        <v/>
      </c>
      <c r="H10" s="468" t="str">
        <f>IF(Tournoi!$H$10="","",Tournoi!$H$10)</f>
        <v/>
      </c>
      <c r="I10" s="428" t="str">
        <f t="shared" si="3"/>
        <v/>
      </c>
      <c r="J10" s="434" t="str">
        <f t="shared" si="1"/>
        <v/>
      </c>
      <c r="K10" s="429" t="str">
        <f t="shared" si="4"/>
        <v/>
      </c>
      <c r="L10" s="430" t="str">
        <f t="shared" si="2"/>
        <v/>
      </c>
      <c r="M10" s="432" t="str">
        <f t="shared" si="5"/>
        <v/>
      </c>
    </row>
    <row r="11" spans="1:17" ht="18">
      <c r="A11" s="342">
        <v>7</v>
      </c>
      <c r="B11" s="464" t="str">
        <f>IF(Tournoi!$C$11="","",Tournoi!$C$11)</f>
        <v/>
      </c>
      <c r="C11" s="465" t="str">
        <f>IF(Tournoi!$D$11="","",Tournoi!$D$11)</f>
        <v/>
      </c>
      <c r="D11" s="466" t="str">
        <f t="shared" si="0"/>
        <v/>
      </c>
      <c r="E11" s="465" t="str">
        <f>IF(Tournoi!$E$11="","",Tournoi!$E$11)</f>
        <v/>
      </c>
      <c r="F11" s="467"/>
      <c r="G11" s="465" t="str">
        <f>IF(Tournoi!$G$11="","",Tournoi!$G$11)</f>
        <v/>
      </c>
      <c r="H11" s="468" t="str">
        <f>IF(Tournoi!$H$11="","",Tournoi!$H$11)</f>
        <v/>
      </c>
      <c r="I11" s="428" t="str">
        <f t="shared" si="3"/>
        <v/>
      </c>
      <c r="J11" s="434" t="str">
        <f t="shared" si="1"/>
        <v/>
      </c>
      <c r="K11" s="429" t="str">
        <f t="shared" si="4"/>
        <v/>
      </c>
      <c r="L11" s="430" t="str">
        <f t="shared" si="2"/>
        <v/>
      </c>
      <c r="M11" s="432" t="str">
        <f t="shared" si="5"/>
        <v/>
      </c>
    </row>
    <row r="12" spans="1:17" ht="18">
      <c r="A12" s="343">
        <v>8</v>
      </c>
      <c r="B12" s="464" t="str">
        <f>IF(Tournoi!$C$12="","",Tournoi!$C$12)</f>
        <v/>
      </c>
      <c r="C12" s="465" t="str">
        <f>IF(Tournoi!$D$12="","",Tournoi!$D$12)</f>
        <v/>
      </c>
      <c r="D12" s="466" t="str">
        <f t="shared" si="0"/>
        <v/>
      </c>
      <c r="E12" s="465" t="str">
        <f>IF(Tournoi!$E$12="","",Tournoi!$E$12)</f>
        <v/>
      </c>
      <c r="F12" s="467"/>
      <c r="G12" s="465" t="str">
        <f>IF(Tournoi!$G$12="","",Tournoi!$G$12)</f>
        <v/>
      </c>
      <c r="H12" s="468" t="str">
        <f>IF(Tournoi!$H$12="","",Tournoi!$H$12)</f>
        <v/>
      </c>
      <c r="I12" s="428" t="str">
        <f t="shared" si="3"/>
        <v/>
      </c>
      <c r="J12" s="434" t="str">
        <f t="shared" si="1"/>
        <v/>
      </c>
      <c r="K12" s="429" t="str">
        <f t="shared" si="4"/>
        <v/>
      </c>
      <c r="L12" s="430" t="str">
        <f t="shared" si="2"/>
        <v/>
      </c>
      <c r="M12" s="432" t="str">
        <f t="shared" si="5"/>
        <v/>
      </c>
    </row>
    <row r="13" spans="1:17" ht="18">
      <c r="A13" s="342">
        <v>9</v>
      </c>
      <c r="B13" s="464" t="str">
        <f>IF(Tournoi!$C$13="","",Tournoi!$C$13)</f>
        <v/>
      </c>
      <c r="C13" s="465" t="str">
        <f>IF(Tournoi!$D$13="","",Tournoi!$D$13)</f>
        <v/>
      </c>
      <c r="D13" s="466" t="str">
        <f t="shared" si="0"/>
        <v/>
      </c>
      <c r="E13" s="465" t="str">
        <f>IF(Tournoi!$E$13="","",Tournoi!$E$13)</f>
        <v/>
      </c>
      <c r="F13" s="467"/>
      <c r="G13" s="465" t="str">
        <f>IF(Tournoi!$G$13="","",Tournoi!$G$13)</f>
        <v/>
      </c>
      <c r="H13" s="468" t="str">
        <f>IF(Tournoi!$H$13="","",Tournoi!$H$13)</f>
        <v/>
      </c>
      <c r="I13" s="428" t="str">
        <f t="shared" si="3"/>
        <v/>
      </c>
      <c r="J13" s="434" t="str">
        <f t="shared" si="1"/>
        <v/>
      </c>
      <c r="K13" s="429" t="str">
        <f t="shared" si="4"/>
        <v/>
      </c>
      <c r="L13" s="430" t="str">
        <f t="shared" si="2"/>
        <v/>
      </c>
      <c r="M13" s="432" t="str">
        <f t="shared" si="5"/>
        <v/>
      </c>
    </row>
    <row r="14" spans="1:17" ht="18">
      <c r="A14" s="343">
        <v>10</v>
      </c>
      <c r="B14" s="464" t="str">
        <f>IF(Tournoi!$C$14="","",Tournoi!$C$14)</f>
        <v/>
      </c>
      <c r="C14" s="465" t="str">
        <f>IF(Tournoi!$D$14="","",Tournoi!$D$14)</f>
        <v/>
      </c>
      <c r="D14" s="466" t="str">
        <f t="shared" si="0"/>
        <v/>
      </c>
      <c r="E14" s="465" t="str">
        <f>IF(Tournoi!$E$14="","",Tournoi!$E$14)</f>
        <v/>
      </c>
      <c r="F14" s="467"/>
      <c r="G14" s="465" t="str">
        <f>IF(Tournoi!$G$14="","",Tournoi!$G$14)</f>
        <v/>
      </c>
      <c r="H14" s="468" t="str">
        <f>IF(Tournoi!$H$14="","",Tournoi!$H$14)</f>
        <v/>
      </c>
      <c r="I14" s="428" t="str">
        <f t="shared" si="3"/>
        <v/>
      </c>
      <c r="J14" s="434" t="str">
        <f t="shared" si="1"/>
        <v/>
      </c>
      <c r="K14" s="429" t="str">
        <f t="shared" si="4"/>
        <v/>
      </c>
      <c r="L14" s="430" t="str">
        <f t="shared" si="2"/>
        <v/>
      </c>
      <c r="M14" s="432" t="str">
        <f t="shared" si="5"/>
        <v/>
      </c>
    </row>
    <row r="15" spans="1:17" ht="18">
      <c r="A15" s="342">
        <v>11</v>
      </c>
      <c r="B15" s="464" t="str">
        <f>IF(Tournoi!$C$15="","",Tournoi!$C$15)</f>
        <v/>
      </c>
      <c r="C15" s="465" t="str">
        <f>IF(Tournoi!$D$15="","",Tournoi!$D$15)</f>
        <v/>
      </c>
      <c r="D15" s="466" t="str">
        <f t="shared" si="0"/>
        <v/>
      </c>
      <c r="E15" s="465" t="str">
        <f>IF(Tournoi!$E$15="","",Tournoi!$E$15)</f>
        <v/>
      </c>
      <c r="F15" s="467"/>
      <c r="G15" s="465" t="str">
        <f>IF(Tournoi!$G$15="","",Tournoi!$G$15)</f>
        <v/>
      </c>
      <c r="H15" s="468" t="str">
        <f>IF(Tournoi!$H$15="","",Tournoi!$H$15)</f>
        <v/>
      </c>
      <c r="I15" s="428" t="str">
        <f t="shared" si="3"/>
        <v/>
      </c>
      <c r="J15" s="434" t="str">
        <f t="shared" si="1"/>
        <v/>
      </c>
      <c r="K15" s="429" t="str">
        <f t="shared" si="4"/>
        <v/>
      </c>
      <c r="L15" s="430" t="str">
        <f t="shared" si="2"/>
        <v/>
      </c>
      <c r="M15" s="432" t="str">
        <f t="shared" si="5"/>
        <v/>
      </c>
    </row>
    <row r="16" spans="1:17" ht="18">
      <c r="A16" s="343">
        <v>12</v>
      </c>
      <c r="B16" s="464" t="str">
        <f>IF(Tournoi!$C$16="","",Tournoi!$C$16)</f>
        <v/>
      </c>
      <c r="C16" s="465" t="str">
        <f>IF(Tournoi!$D$16="","",Tournoi!$D$16)</f>
        <v/>
      </c>
      <c r="D16" s="466" t="str">
        <f t="shared" si="0"/>
        <v/>
      </c>
      <c r="E16" s="465" t="str">
        <f>IF(Tournoi!$E$16="","",Tournoi!$E$16)</f>
        <v/>
      </c>
      <c r="F16" s="467"/>
      <c r="G16" s="465" t="str">
        <f>IF(Tournoi!$G$16="","",Tournoi!$G$16)</f>
        <v/>
      </c>
      <c r="H16" s="468" t="str">
        <f>IF(Tournoi!$H$16="","",Tournoi!$H$16)</f>
        <v/>
      </c>
      <c r="I16" s="428" t="str">
        <f t="shared" si="3"/>
        <v/>
      </c>
      <c r="J16" s="434" t="str">
        <f t="shared" si="1"/>
        <v/>
      </c>
      <c r="K16" s="429" t="str">
        <f t="shared" si="4"/>
        <v/>
      </c>
      <c r="L16" s="430" t="str">
        <f t="shared" si="2"/>
        <v/>
      </c>
      <c r="M16" s="432" t="str">
        <f t="shared" si="5"/>
        <v/>
      </c>
    </row>
    <row r="17" spans="1:20" ht="18">
      <c r="A17" s="342">
        <v>13</v>
      </c>
      <c r="B17" s="464" t="str">
        <f>IF(Tournoi!$C$17="","",Tournoi!$C$17)</f>
        <v/>
      </c>
      <c r="C17" s="465" t="str">
        <f>IF(Tournoi!$D$17="","",Tournoi!$D$17)</f>
        <v/>
      </c>
      <c r="D17" s="466" t="str">
        <f t="shared" si="0"/>
        <v/>
      </c>
      <c r="E17" s="465" t="str">
        <f>IF(Tournoi!$E$17="","",Tournoi!$E$17)</f>
        <v/>
      </c>
      <c r="F17" s="467"/>
      <c r="G17" s="465" t="str">
        <f>IF(Tournoi!$G$17="","",Tournoi!$G$17)</f>
        <v/>
      </c>
      <c r="H17" s="468" t="str">
        <f>IF(Tournoi!$H$17="","",Tournoi!$H$17)</f>
        <v/>
      </c>
      <c r="I17" s="428" t="str">
        <f t="shared" si="3"/>
        <v/>
      </c>
      <c r="J17" s="434" t="str">
        <f t="shared" si="1"/>
        <v/>
      </c>
      <c r="K17" s="429" t="str">
        <f>IF(J17="","",COUNTIF($J$5:$J$44,J17))</f>
        <v/>
      </c>
      <c r="L17" s="430" t="str">
        <f t="shared" si="2"/>
        <v/>
      </c>
      <c r="M17" s="432" t="str">
        <f t="shared" si="5"/>
        <v/>
      </c>
    </row>
    <row r="18" spans="1:20" ht="18">
      <c r="A18" s="343">
        <v>14</v>
      </c>
      <c r="B18" s="464" t="str">
        <f>IF(Tournoi!$C$18="","",Tournoi!$C$18)</f>
        <v/>
      </c>
      <c r="C18" s="465" t="str">
        <f>IF(Tournoi!$D$18="","",Tournoi!$D$18)</f>
        <v/>
      </c>
      <c r="D18" s="466" t="str">
        <f t="shared" si="0"/>
        <v/>
      </c>
      <c r="E18" s="465" t="str">
        <f>IF(Tournoi!$E$18="","",Tournoi!$E$18)</f>
        <v/>
      </c>
      <c r="F18" s="467"/>
      <c r="G18" s="465" t="str">
        <f>IF(Tournoi!$G$18="","",Tournoi!$G$18)</f>
        <v/>
      </c>
      <c r="H18" s="468" t="str">
        <f>IF(Tournoi!$H$18="","",Tournoi!$H$18)</f>
        <v/>
      </c>
      <c r="I18" s="428" t="str">
        <f t="shared" si="3"/>
        <v/>
      </c>
      <c r="J18" s="434" t="str">
        <f t="shared" si="1"/>
        <v/>
      </c>
      <c r="K18" s="429" t="str">
        <f t="shared" si="4"/>
        <v/>
      </c>
      <c r="L18" s="430" t="str">
        <f t="shared" si="2"/>
        <v/>
      </c>
      <c r="M18" s="432" t="str">
        <f t="shared" si="5"/>
        <v/>
      </c>
    </row>
    <row r="19" spans="1:20" ht="18">
      <c r="A19" s="342">
        <v>15</v>
      </c>
      <c r="B19" s="464" t="str">
        <f>IF(Tournoi!$C$19="","",Tournoi!$C$19)</f>
        <v/>
      </c>
      <c r="C19" s="465" t="str">
        <f>IF(Tournoi!$D$19="","",Tournoi!$D$19)</f>
        <v/>
      </c>
      <c r="D19" s="466" t="str">
        <f t="shared" si="0"/>
        <v/>
      </c>
      <c r="E19" s="465" t="str">
        <f>IF(Tournoi!$E$19="","",Tournoi!$E$19)</f>
        <v/>
      </c>
      <c r="F19" s="467"/>
      <c r="G19" s="465" t="str">
        <f>IF(Tournoi!$G$19="","",Tournoi!$G$19)</f>
        <v/>
      </c>
      <c r="H19" s="468" t="str">
        <f>IF(Tournoi!$H$19="","",Tournoi!$H$19)</f>
        <v/>
      </c>
      <c r="I19" s="428" t="str">
        <f t="shared" si="3"/>
        <v/>
      </c>
      <c r="J19" s="434" t="str">
        <f t="shared" si="1"/>
        <v/>
      </c>
      <c r="K19" s="429" t="str">
        <f t="shared" si="4"/>
        <v/>
      </c>
      <c r="L19" s="430" t="str">
        <f t="shared" si="2"/>
        <v/>
      </c>
      <c r="M19" s="432" t="str">
        <f t="shared" si="5"/>
        <v/>
      </c>
    </row>
    <row r="20" spans="1:20" ht="18">
      <c r="A20" s="343">
        <v>16</v>
      </c>
      <c r="B20" s="464" t="str">
        <f>IF(Tournoi!$C$20="","",Tournoi!$C$20)</f>
        <v/>
      </c>
      <c r="C20" s="465" t="str">
        <f>IF(Tournoi!$D$20="","",Tournoi!$D$20)</f>
        <v/>
      </c>
      <c r="D20" s="466" t="str">
        <f t="shared" si="0"/>
        <v/>
      </c>
      <c r="E20" s="465" t="str">
        <f>IF(Tournoi!$E$20="","",Tournoi!$E$20)</f>
        <v/>
      </c>
      <c r="F20" s="467"/>
      <c r="G20" s="465" t="str">
        <f>IF(Tournoi!$G$20="","",Tournoi!$G$20)</f>
        <v/>
      </c>
      <c r="H20" s="468" t="str">
        <f>IF(Tournoi!$H$20="","",Tournoi!$H$20)</f>
        <v/>
      </c>
      <c r="I20" s="428" t="str">
        <f t="shared" si="3"/>
        <v/>
      </c>
      <c r="J20" s="434" t="str">
        <f t="shared" si="1"/>
        <v/>
      </c>
      <c r="K20" s="429" t="str">
        <f t="shared" si="4"/>
        <v/>
      </c>
      <c r="L20" s="430" t="str">
        <f t="shared" si="2"/>
        <v/>
      </c>
      <c r="M20" s="432" t="str">
        <f t="shared" si="5"/>
        <v/>
      </c>
    </row>
    <row r="21" spans="1:20" ht="18">
      <c r="A21" s="342">
        <v>17</v>
      </c>
      <c r="B21" s="464" t="str">
        <f>IF(Tournoi!$C$21="","",Tournoi!$C$21)</f>
        <v/>
      </c>
      <c r="C21" s="465" t="str">
        <f>IF(Tournoi!$D$21="","",Tournoi!$D$21)</f>
        <v/>
      </c>
      <c r="D21" s="466" t="str">
        <f t="shared" si="0"/>
        <v/>
      </c>
      <c r="E21" s="465" t="str">
        <f>IF(Tournoi!$E$21="","",Tournoi!$E$21)</f>
        <v/>
      </c>
      <c r="F21" s="467"/>
      <c r="G21" s="465" t="str">
        <f>IF(Tournoi!$G$21="","",Tournoi!$G$21)</f>
        <v/>
      </c>
      <c r="H21" s="468" t="str">
        <f>IF(Tournoi!$H$21="","",Tournoi!$H$21)</f>
        <v/>
      </c>
      <c r="I21" s="428" t="str">
        <f t="shared" si="3"/>
        <v/>
      </c>
      <c r="J21" s="434" t="str">
        <f t="shared" si="1"/>
        <v/>
      </c>
      <c r="K21" s="429" t="str">
        <f t="shared" si="4"/>
        <v/>
      </c>
      <c r="L21" s="430" t="str">
        <f t="shared" si="2"/>
        <v/>
      </c>
      <c r="M21" s="432" t="str">
        <f t="shared" si="5"/>
        <v/>
      </c>
    </row>
    <row r="22" spans="1:20" ht="18">
      <c r="A22" s="343">
        <v>18</v>
      </c>
      <c r="B22" s="464" t="str">
        <f>IF(Tournoi!$C$22="","",Tournoi!$C$22)</f>
        <v/>
      </c>
      <c r="C22" s="465" t="str">
        <f>IF(Tournoi!$D$22="","",Tournoi!$D$22)</f>
        <v/>
      </c>
      <c r="D22" s="466" t="str">
        <f t="shared" si="0"/>
        <v/>
      </c>
      <c r="E22" s="465" t="str">
        <f>IF(Tournoi!$E$22="","",Tournoi!$E$22)</f>
        <v/>
      </c>
      <c r="F22" s="467"/>
      <c r="G22" s="465" t="str">
        <f>IF(Tournoi!$G$22="","",Tournoi!$G$22)</f>
        <v/>
      </c>
      <c r="H22" s="468" t="str">
        <f>IF(Tournoi!$H$22="","",Tournoi!$H$22)</f>
        <v/>
      </c>
      <c r="I22" s="428" t="str">
        <f t="shared" si="3"/>
        <v/>
      </c>
      <c r="J22" s="434" t="str">
        <f t="shared" si="1"/>
        <v/>
      </c>
      <c r="K22" s="429" t="str">
        <f t="shared" si="4"/>
        <v/>
      </c>
      <c r="L22" s="430" t="str">
        <f t="shared" si="2"/>
        <v/>
      </c>
      <c r="M22" s="432" t="str">
        <f t="shared" si="5"/>
        <v/>
      </c>
    </row>
    <row r="23" spans="1:20" ht="18">
      <c r="A23" s="342">
        <v>19</v>
      </c>
      <c r="B23" s="464" t="str">
        <f>IF(Tournoi!$C$23="","",Tournoi!$C$23)</f>
        <v/>
      </c>
      <c r="C23" s="465" t="str">
        <f>IF(Tournoi!$D$23="","",Tournoi!$D$23)</f>
        <v/>
      </c>
      <c r="D23" s="466" t="str">
        <f t="shared" si="0"/>
        <v/>
      </c>
      <c r="E23" s="465" t="str">
        <f>IF(Tournoi!$E$23="","",Tournoi!$E$23)</f>
        <v/>
      </c>
      <c r="F23" s="467"/>
      <c r="G23" s="465" t="str">
        <f>IF(Tournoi!$G$23="","",Tournoi!$G$23)</f>
        <v/>
      </c>
      <c r="H23" s="468" t="str">
        <f>IF(Tournoi!$H$23="","",Tournoi!$H$23)</f>
        <v/>
      </c>
      <c r="I23" s="428" t="str">
        <f t="shared" si="3"/>
        <v/>
      </c>
      <c r="J23" s="434" t="str">
        <f t="shared" si="1"/>
        <v/>
      </c>
      <c r="K23" s="429" t="str">
        <f t="shared" si="4"/>
        <v/>
      </c>
      <c r="L23" s="430" t="str">
        <f t="shared" si="2"/>
        <v/>
      </c>
      <c r="M23" s="432" t="str">
        <f t="shared" si="5"/>
        <v/>
      </c>
    </row>
    <row r="24" spans="1:20" ht="18">
      <c r="A24" s="343">
        <v>20</v>
      </c>
      <c r="B24" s="464" t="str">
        <f>IF(Tournoi!$C$24="","",Tournoi!$C$24)</f>
        <v/>
      </c>
      <c r="C24" s="465" t="str">
        <f>IF(Tournoi!$D$24="","",Tournoi!$D$24)</f>
        <v/>
      </c>
      <c r="D24" s="466" t="str">
        <f t="shared" si="0"/>
        <v/>
      </c>
      <c r="E24" s="465" t="str">
        <f>IF(Tournoi!$E$24="","",Tournoi!$E$24)</f>
        <v/>
      </c>
      <c r="F24" s="467"/>
      <c r="G24" s="465" t="str">
        <f>IF(Tournoi!$G$24="","",Tournoi!$G$24)</f>
        <v/>
      </c>
      <c r="H24" s="468" t="str">
        <f>IF(Tournoi!$H$24="","",Tournoi!$H$24)</f>
        <v/>
      </c>
      <c r="I24" s="428" t="str">
        <f t="shared" si="3"/>
        <v/>
      </c>
      <c r="J24" s="434" t="str">
        <f t="shared" si="1"/>
        <v/>
      </c>
      <c r="K24" s="429" t="str">
        <f t="shared" si="4"/>
        <v/>
      </c>
      <c r="L24" s="430" t="str">
        <f t="shared" si="2"/>
        <v/>
      </c>
      <c r="M24" s="432" t="str">
        <f t="shared" si="5"/>
        <v/>
      </c>
    </row>
    <row r="25" spans="1:20" ht="18">
      <c r="A25" s="342">
        <v>21</v>
      </c>
      <c r="B25" s="464" t="str">
        <f>IF(Tournoi!$C$25="","",Tournoi!$C$25)</f>
        <v/>
      </c>
      <c r="C25" s="465" t="str">
        <f>IF(Tournoi!$D$25="","",Tournoi!$D$25)</f>
        <v/>
      </c>
      <c r="D25" s="466" t="str">
        <f t="shared" si="0"/>
        <v/>
      </c>
      <c r="E25" s="465" t="str">
        <f>IF(Tournoi!$E$25="","",Tournoi!$E$25)</f>
        <v/>
      </c>
      <c r="F25" s="467"/>
      <c r="G25" s="465" t="str">
        <f>IF(Tournoi!$G$25="","",Tournoi!$G$25)</f>
        <v/>
      </c>
      <c r="H25" s="468" t="str">
        <f>IF(Tournoi!$H$25="","",Tournoi!$H$25)</f>
        <v/>
      </c>
      <c r="I25" s="428" t="str">
        <f t="shared" si="3"/>
        <v/>
      </c>
      <c r="J25" s="434" t="str">
        <f t="shared" si="1"/>
        <v/>
      </c>
      <c r="K25" s="429" t="str">
        <f t="shared" si="4"/>
        <v/>
      </c>
      <c r="L25" s="430" t="str">
        <f t="shared" si="2"/>
        <v/>
      </c>
      <c r="M25" s="432" t="str">
        <f t="shared" si="5"/>
        <v/>
      </c>
    </row>
    <row r="26" spans="1:20" ht="18">
      <c r="A26" s="343">
        <v>22</v>
      </c>
      <c r="B26" s="464" t="str">
        <f>IF(Tournoi!$C$26="","",Tournoi!$C$26)</f>
        <v/>
      </c>
      <c r="C26" s="465" t="str">
        <f>IF(Tournoi!$D$26="","",Tournoi!$D$26)</f>
        <v/>
      </c>
      <c r="D26" s="466" t="str">
        <f t="shared" si="0"/>
        <v/>
      </c>
      <c r="E26" s="465" t="str">
        <f>IF(Tournoi!$E$26="","",Tournoi!$E$26)</f>
        <v/>
      </c>
      <c r="F26" s="467"/>
      <c r="G26" s="465" t="str">
        <f>IF(Tournoi!$G$26="","",Tournoi!$G$26)</f>
        <v/>
      </c>
      <c r="H26" s="468" t="str">
        <f>IF(Tournoi!$H$26="","",Tournoi!$H$26)</f>
        <v/>
      </c>
      <c r="I26" s="428" t="str">
        <f t="shared" si="3"/>
        <v/>
      </c>
      <c r="J26" s="434" t="str">
        <f t="shared" si="1"/>
        <v/>
      </c>
      <c r="K26" s="429" t="str">
        <f t="shared" si="4"/>
        <v/>
      </c>
      <c r="L26" s="430" t="str">
        <f t="shared" si="2"/>
        <v/>
      </c>
      <c r="M26" s="432" t="str">
        <f t="shared" si="5"/>
        <v/>
      </c>
    </row>
    <row r="27" spans="1:20" ht="18">
      <c r="A27" s="342">
        <v>23</v>
      </c>
      <c r="B27" s="464" t="str">
        <f>IF(Tournoi!$C$27="","",Tournoi!$C$27)</f>
        <v/>
      </c>
      <c r="C27" s="465" t="str">
        <f>IF(Tournoi!$D$27="","",Tournoi!$D$27)</f>
        <v/>
      </c>
      <c r="D27" s="466" t="str">
        <f t="shared" si="0"/>
        <v/>
      </c>
      <c r="E27" s="465" t="str">
        <f>IF(Tournoi!$E$27="","",Tournoi!$E$27)</f>
        <v/>
      </c>
      <c r="F27" s="467"/>
      <c r="G27" s="465" t="str">
        <f>IF(Tournoi!$G$27="","",Tournoi!$G$27)</f>
        <v/>
      </c>
      <c r="H27" s="468" t="str">
        <f>IF(Tournoi!$H$27="","",Tournoi!$H$27)</f>
        <v/>
      </c>
      <c r="I27" s="428" t="str">
        <f t="shared" si="3"/>
        <v/>
      </c>
      <c r="J27" s="434" t="str">
        <f t="shared" si="1"/>
        <v/>
      </c>
      <c r="K27" s="429" t="str">
        <f t="shared" si="4"/>
        <v/>
      </c>
      <c r="L27" s="430" t="str">
        <f t="shared" si="2"/>
        <v/>
      </c>
      <c r="M27" s="432" t="str">
        <f t="shared" si="5"/>
        <v/>
      </c>
      <c r="Q27" s="545" t="s">
        <v>118</v>
      </c>
      <c r="R27" s="545"/>
      <c r="S27" s="545"/>
      <c r="T27" s="425" t="str">
        <f>IF(COUNT(C5:C44)=0,"",MAX(C5:C44))</f>
        <v/>
      </c>
    </row>
    <row r="28" spans="1:20" ht="18">
      <c r="A28" s="343">
        <v>24</v>
      </c>
      <c r="B28" s="464" t="str">
        <f>IF(Tournoi!$C$28="","",Tournoi!$C$28)</f>
        <v/>
      </c>
      <c r="C28" s="465" t="str">
        <f>IF(Tournoi!$D$28="","",Tournoi!$D$28)</f>
        <v/>
      </c>
      <c r="D28" s="466" t="str">
        <f t="shared" si="0"/>
        <v/>
      </c>
      <c r="E28" s="465" t="str">
        <f>IF(Tournoi!$E$28="","",Tournoi!$E$28)</f>
        <v/>
      </c>
      <c r="F28" s="467"/>
      <c r="G28" s="465" t="str">
        <f>IF(Tournoi!$G$28="","",Tournoi!$G$28)</f>
        <v/>
      </c>
      <c r="H28" s="468" t="str">
        <f>IF(Tournoi!$H$28="","",Tournoi!$H$28)</f>
        <v/>
      </c>
      <c r="I28" s="428" t="str">
        <f t="shared" si="3"/>
        <v/>
      </c>
      <c r="J28" s="434" t="str">
        <f t="shared" si="1"/>
        <v/>
      </c>
      <c r="K28" s="429" t="str">
        <f t="shared" si="4"/>
        <v/>
      </c>
      <c r="L28" s="430" t="str">
        <f t="shared" si="2"/>
        <v/>
      </c>
      <c r="M28" s="432" t="str">
        <f t="shared" si="5"/>
        <v/>
      </c>
    </row>
    <row r="29" spans="1:20" ht="18">
      <c r="A29" s="342">
        <v>25</v>
      </c>
      <c r="B29" s="464" t="str">
        <f>IF(Tournoi!$C$29="","",Tournoi!$C$29)</f>
        <v/>
      </c>
      <c r="C29" s="465" t="str">
        <f>IF(Tournoi!$D$29="","",Tournoi!$D$29)</f>
        <v/>
      </c>
      <c r="D29" s="466" t="str">
        <f t="shared" si="0"/>
        <v/>
      </c>
      <c r="E29" s="465" t="str">
        <f>IF(Tournoi!$E$29="","",Tournoi!$E$29)</f>
        <v/>
      </c>
      <c r="F29" s="467"/>
      <c r="G29" s="465" t="str">
        <f>IF(Tournoi!$G$29="","",Tournoi!$G$29)</f>
        <v/>
      </c>
      <c r="H29" s="468" t="str">
        <f>IF(Tournoi!$H$29="","",Tournoi!$H$29)</f>
        <v/>
      </c>
      <c r="I29" s="428" t="str">
        <f t="shared" si="3"/>
        <v/>
      </c>
      <c r="J29" s="434" t="str">
        <f t="shared" si="1"/>
        <v/>
      </c>
      <c r="K29" s="429" t="str">
        <f t="shared" si="4"/>
        <v/>
      </c>
      <c r="L29" s="430" t="str">
        <f t="shared" si="2"/>
        <v/>
      </c>
      <c r="M29" s="432" t="str">
        <f t="shared" si="5"/>
        <v/>
      </c>
      <c r="Q29" s="423" t="s">
        <v>116</v>
      </c>
      <c r="R29" s="423" t="s">
        <v>117</v>
      </c>
    </row>
    <row r="30" spans="1:20" ht="18">
      <c r="A30" s="343">
        <v>26</v>
      </c>
      <c r="B30" s="464" t="str">
        <f>IF(Tournoi!$C$30="","",Tournoi!$C$30)</f>
        <v/>
      </c>
      <c r="C30" s="465" t="str">
        <f>IF(Tournoi!$D$30="","",Tournoi!$D$30)</f>
        <v/>
      </c>
      <c r="D30" s="466" t="str">
        <f t="shared" si="0"/>
        <v/>
      </c>
      <c r="E30" s="465" t="str">
        <f>IF(Tournoi!$E$30="","",Tournoi!$E$30)</f>
        <v/>
      </c>
      <c r="F30" s="467"/>
      <c r="G30" s="465" t="str">
        <f>IF(Tournoi!$G$30="","",Tournoi!$G$30)</f>
        <v/>
      </c>
      <c r="H30" s="468" t="str">
        <f>IF(Tournoi!$H$30="","",Tournoi!$H$30)</f>
        <v/>
      </c>
      <c r="I30" s="428" t="str">
        <f t="shared" si="3"/>
        <v/>
      </c>
      <c r="J30" s="434" t="str">
        <f t="shared" si="1"/>
        <v/>
      </c>
      <c r="K30" s="429" t="str">
        <f t="shared" si="4"/>
        <v/>
      </c>
      <c r="L30" s="430" t="str">
        <f t="shared" si="2"/>
        <v/>
      </c>
      <c r="M30" s="432" t="str">
        <f t="shared" si="5"/>
        <v/>
      </c>
      <c r="Q30" s="424">
        <v>1</v>
      </c>
      <c r="R30" s="424" t="str">
        <f>IF('T1'!H11=0,"",'T1'!H11)</f>
        <v/>
      </c>
    </row>
    <row r="31" spans="1:20" ht="18">
      <c r="A31" s="342">
        <v>27</v>
      </c>
      <c r="B31" s="464" t="str">
        <f>IF(Tournoi!$C$31="","",Tournoi!$C$31)</f>
        <v/>
      </c>
      <c r="C31" s="465" t="str">
        <f>IF(Tournoi!$D$31="","",Tournoi!$D$31)</f>
        <v/>
      </c>
      <c r="D31" s="466" t="str">
        <f t="shared" si="0"/>
        <v/>
      </c>
      <c r="E31" s="465" t="str">
        <f>IF(Tournoi!$E$31="","",Tournoi!$E$31)</f>
        <v/>
      </c>
      <c r="F31" s="467"/>
      <c r="G31" s="465" t="str">
        <f>IF(Tournoi!$G$31="","",Tournoi!$G$31)</f>
        <v/>
      </c>
      <c r="H31" s="468" t="str">
        <f>IF(Tournoi!$H$31="","",Tournoi!$H$31)</f>
        <v/>
      </c>
      <c r="I31" s="428" t="str">
        <f t="shared" si="3"/>
        <v/>
      </c>
      <c r="J31" s="434" t="str">
        <f t="shared" si="1"/>
        <v/>
      </c>
      <c r="K31" s="429" t="str">
        <f t="shared" si="4"/>
        <v/>
      </c>
      <c r="L31" s="430" t="str">
        <f t="shared" si="2"/>
        <v/>
      </c>
      <c r="M31" s="432" t="str">
        <f t="shared" si="5"/>
        <v/>
      </c>
      <c r="Q31" s="424">
        <v>2</v>
      </c>
      <c r="R31" s="424" t="str">
        <f>IF('T2'!H10=0,"",'T2'!H10)</f>
        <v/>
      </c>
    </row>
    <row r="32" spans="1:20" ht="18">
      <c r="A32" s="343">
        <v>28</v>
      </c>
      <c r="B32" s="464" t="str">
        <f>IF(Tournoi!$C$32="","",Tournoi!$C$32)</f>
        <v/>
      </c>
      <c r="C32" s="465" t="str">
        <f>IF(Tournoi!$D$32="","",Tournoi!$D$32)</f>
        <v/>
      </c>
      <c r="D32" s="466" t="str">
        <f t="shared" si="0"/>
        <v/>
      </c>
      <c r="E32" s="465" t="str">
        <f>IF(Tournoi!$E$32="","",Tournoi!$E$32)</f>
        <v/>
      </c>
      <c r="F32" s="467"/>
      <c r="G32" s="465" t="str">
        <f>IF(Tournoi!$G$32="","",Tournoi!$G$32)</f>
        <v/>
      </c>
      <c r="H32" s="468" t="str">
        <f>IF(Tournoi!$H$32="","",Tournoi!$H$32)</f>
        <v/>
      </c>
      <c r="I32" s="428" t="str">
        <f t="shared" si="3"/>
        <v/>
      </c>
      <c r="J32" s="434" t="str">
        <f t="shared" si="1"/>
        <v/>
      </c>
      <c r="K32" s="429" t="str">
        <f t="shared" si="4"/>
        <v/>
      </c>
      <c r="L32" s="430" t="str">
        <f t="shared" si="2"/>
        <v/>
      </c>
      <c r="M32" s="432" t="str">
        <f t="shared" si="5"/>
        <v/>
      </c>
      <c r="Q32" s="424">
        <v>3</v>
      </c>
      <c r="R32" s="424" t="str">
        <f>IF('T3'!H10=0,"",'T3'!H10)</f>
        <v/>
      </c>
    </row>
    <row r="33" spans="1:23" ht="18">
      <c r="A33" s="342">
        <v>29</v>
      </c>
      <c r="B33" s="464" t="str">
        <f>IF(Tournoi!$C$33="","",Tournoi!$C$33)</f>
        <v/>
      </c>
      <c r="C33" s="465" t="str">
        <f>IF(Tournoi!$D$33="","",Tournoi!$D$33)</f>
        <v/>
      </c>
      <c r="D33" s="466" t="str">
        <f t="shared" si="0"/>
        <v/>
      </c>
      <c r="E33" s="465" t="str">
        <f>IF(Tournoi!$E$33="","",Tournoi!$E$33)</f>
        <v/>
      </c>
      <c r="F33" s="467"/>
      <c r="G33" s="465" t="str">
        <f>IF(Tournoi!$G$33="","",Tournoi!$G$33)</f>
        <v/>
      </c>
      <c r="H33" s="468" t="str">
        <f>IF(Tournoi!$H$33="","",Tournoi!$H$33)</f>
        <v/>
      </c>
      <c r="I33" s="428" t="str">
        <f t="shared" si="3"/>
        <v/>
      </c>
      <c r="J33" s="434" t="str">
        <f t="shared" si="1"/>
        <v/>
      </c>
      <c r="K33" s="429" t="str">
        <f t="shared" si="4"/>
        <v/>
      </c>
      <c r="L33" s="430" t="str">
        <f t="shared" si="2"/>
        <v/>
      </c>
      <c r="M33" s="432" t="str">
        <f t="shared" si="5"/>
        <v/>
      </c>
      <c r="Q33" s="424">
        <v>4</v>
      </c>
      <c r="R33" s="424" t="str">
        <f>IF('T4'!H10=0,"",'T4'!H10)</f>
        <v/>
      </c>
    </row>
    <row r="34" spans="1:23" ht="18">
      <c r="A34" s="343">
        <v>30</v>
      </c>
      <c r="B34" s="464" t="str">
        <f>IF(Tournoi!$C$34="","",Tournoi!$C$34)</f>
        <v/>
      </c>
      <c r="C34" s="465" t="str">
        <f>IF(Tournoi!$D$34="","",Tournoi!$D$34)</f>
        <v/>
      </c>
      <c r="D34" s="466" t="str">
        <f t="shared" si="0"/>
        <v/>
      </c>
      <c r="E34" s="465" t="str">
        <f>IF(Tournoi!$E$34="","",Tournoi!$E$34)</f>
        <v/>
      </c>
      <c r="F34" s="467"/>
      <c r="G34" s="465" t="str">
        <f>IF(Tournoi!$G$34="","",Tournoi!$G$34)</f>
        <v/>
      </c>
      <c r="H34" s="468" t="str">
        <f>IF(Tournoi!$H$34="","",Tournoi!$H$34)</f>
        <v/>
      </c>
      <c r="I34" s="428" t="str">
        <f t="shared" si="3"/>
        <v/>
      </c>
      <c r="J34" s="434" t="str">
        <f t="shared" si="1"/>
        <v/>
      </c>
      <c r="K34" s="429" t="str">
        <f t="shared" si="4"/>
        <v/>
      </c>
      <c r="L34" s="430" t="str">
        <f t="shared" si="2"/>
        <v/>
      </c>
      <c r="M34" s="432" t="str">
        <f>IF(OR(J34="",L34=""),"",(J34*10)+L34)</f>
        <v/>
      </c>
      <c r="Q34" s="424">
        <v>5</v>
      </c>
      <c r="R34" s="424" t="str">
        <f>IF('T4'!H10=0,"",'T4'!H10)</f>
        <v/>
      </c>
    </row>
    <row r="35" spans="1:23" ht="18">
      <c r="A35" s="342">
        <v>31</v>
      </c>
      <c r="B35" s="464" t="str">
        <f>IF(Tournoi!$C$35="","",Tournoi!$C$35)</f>
        <v/>
      </c>
      <c r="C35" s="465" t="str">
        <f>IF(Tournoi!$D$35="","",Tournoi!$D$35)</f>
        <v/>
      </c>
      <c r="D35" s="466" t="str">
        <f t="shared" si="0"/>
        <v/>
      </c>
      <c r="E35" s="465" t="str">
        <f>IF(Tournoi!$E$35="","",Tournoi!$E$35)</f>
        <v/>
      </c>
      <c r="F35" s="467"/>
      <c r="G35" s="465" t="str">
        <f>IF(Tournoi!$G$35="","",Tournoi!$G$35)</f>
        <v/>
      </c>
      <c r="H35" s="468" t="str">
        <f>IF(Tournoi!$H$35="","",Tournoi!$H$35)</f>
        <v/>
      </c>
      <c r="I35" s="428" t="str">
        <f t="shared" si="3"/>
        <v/>
      </c>
      <c r="J35" s="434" t="str">
        <f t="shared" si="1"/>
        <v/>
      </c>
      <c r="K35" s="429" t="str">
        <f t="shared" si="4"/>
        <v/>
      </c>
      <c r="L35" s="430" t="str">
        <f t="shared" si="2"/>
        <v/>
      </c>
      <c r="M35" s="432" t="str">
        <f t="shared" si="5"/>
        <v/>
      </c>
      <c r="Q35" s="424">
        <v>6</v>
      </c>
      <c r="R35" s="424" t="str">
        <f>IF('T6'!H10=0,"",'T6'!H10)</f>
        <v/>
      </c>
    </row>
    <row r="36" spans="1:23" ht="18">
      <c r="A36" s="343">
        <v>32</v>
      </c>
      <c r="B36" s="464" t="str">
        <f>IF(Tournoi!$C$36="","",Tournoi!$C$36)</f>
        <v/>
      </c>
      <c r="C36" s="465" t="str">
        <f>IF(Tournoi!$D$36="","",Tournoi!$D$36)</f>
        <v/>
      </c>
      <c r="D36" s="466" t="str">
        <f t="shared" si="0"/>
        <v/>
      </c>
      <c r="E36" s="465" t="str">
        <f>IF(Tournoi!$E$36="","",Tournoi!$E$36)</f>
        <v/>
      </c>
      <c r="F36" s="467"/>
      <c r="G36" s="465" t="str">
        <f>IF(Tournoi!$G$36="","",Tournoi!$G$36)</f>
        <v/>
      </c>
      <c r="H36" s="468" t="str">
        <f>IF(Tournoi!$H$36="","",Tournoi!$H$36)</f>
        <v/>
      </c>
      <c r="I36" s="428" t="str">
        <f t="shared" si="3"/>
        <v/>
      </c>
      <c r="J36" s="434" t="str">
        <f t="shared" si="1"/>
        <v/>
      </c>
      <c r="K36" s="429" t="str">
        <f t="shared" si="4"/>
        <v/>
      </c>
      <c r="L36" s="430" t="str">
        <f t="shared" si="2"/>
        <v/>
      </c>
      <c r="M36" s="432" t="str">
        <f t="shared" si="5"/>
        <v/>
      </c>
      <c r="Q36" s="424">
        <v>7</v>
      </c>
      <c r="R36" s="424" t="str">
        <f>IF('T7'!H10=0,"",'T7'!H10)</f>
        <v/>
      </c>
    </row>
    <row r="37" spans="1:23" ht="18">
      <c r="A37" s="342">
        <v>33</v>
      </c>
      <c r="B37" s="464" t="str">
        <f>IF(Tournoi!$C$37="","",Tournoi!$C$37)</f>
        <v/>
      </c>
      <c r="C37" s="465" t="str">
        <f>IF(Tournoi!$D$37="","",Tournoi!$D$37)</f>
        <v/>
      </c>
      <c r="D37" s="466" t="str">
        <f t="shared" si="0"/>
        <v/>
      </c>
      <c r="E37" s="465" t="str">
        <f>IF(Tournoi!$E$37="","",Tournoi!$E$37)</f>
        <v/>
      </c>
      <c r="F37" s="467"/>
      <c r="G37" s="465" t="str">
        <f>IF(Tournoi!$G$37="","",Tournoi!$G$37)</f>
        <v/>
      </c>
      <c r="H37" s="468" t="str">
        <f>IF(Tournoi!$H$37="","",Tournoi!$H$37)</f>
        <v/>
      </c>
      <c r="I37" s="428" t="str">
        <f t="shared" si="3"/>
        <v/>
      </c>
      <c r="J37" s="434" t="str">
        <f t="shared" si="1"/>
        <v/>
      </c>
      <c r="K37" s="429" t="str">
        <f t="shared" si="4"/>
        <v/>
      </c>
      <c r="L37" s="430" t="str">
        <f t="shared" si="2"/>
        <v/>
      </c>
      <c r="M37" s="432" t="str">
        <f t="shared" si="5"/>
        <v/>
      </c>
      <c r="Q37" s="424">
        <v>8</v>
      </c>
      <c r="R37" s="424" t="str">
        <f>IF('T8'!H10=0,"",'T8'!H10)</f>
        <v/>
      </c>
    </row>
    <row r="38" spans="1:23" ht="18">
      <c r="A38" s="343">
        <v>34</v>
      </c>
      <c r="B38" s="464" t="str">
        <f>IF(Tournoi!$C$38="","",Tournoi!$C$38)</f>
        <v/>
      </c>
      <c r="C38" s="465" t="str">
        <f>IF(Tournoi!$D$38="","",Tournoi!$D$38)</f>
        <v/>
      </c>
      <c r="D38" s="466" t="str">
        <f t="shared" si="0"/>
        <v/>
      </c>
      <c r="E38" s="465" t="str">
        <f>IF(Tournoi!$E$38="","",Tournoi!$E$38)</f>
        <v/>
      </c>
      <c r="F38" s="467"/>
      <c r="G38" s="465" t="str">
        <f>IF(Tournoi!$G$38="","",Tournoi!$G$38)</f>
        <v/>
      </c>
      <c r="H38" s="468" t="str">
        <f>IF(Tournoi!$H$38="","",Tournoi!$H$38)</f>
        <v/>
      </c>
      <c r="I38" s="428" t="str">
        <f t="shared" si="3"/>
        <v/>
      </c>
      <c r="J38" s="434" t="str">
        <f t="shared" si="1"/>
        <v/>
      </c>
      <c r="K38" s="429" t="str">
        <f t="shared" si="4"/>
        <v/>
      </c>
      <c r="L38" s="430" t="str">
        <f t="shared" si="2"/>
        <v/>
      </c>
      <c r="M38" s="432" t="str">
        <f t="shared" si="5"/>
        <v/>
      </c>
      <c r="Q38" s="424">
        <v>9</v>
      </c>
      <c r="R38" s="424" t="str">
        <f>IF('T9'!H10=0,"",'T9'!H10)</f>
        <v/>
      </c>
    </row>
    <row r="39" spans="1:23" ht="18">
      <c r="A39" s="342">
        <v>35</v>
      </c>
      <c r="B39" s="464" t="str">
        <f>IF(Tournoi!$C$39="","",Tournoi!$C$39)</f>
        <v/>
      </c>
      <c r="C39" s="465" t="str">
        <f>IF(Tournoi!$D$39="","",Tournoi!$D$39)</f>
        <v/>
      </c>
      <c r="D39" s="466" t="str">
        <f t="shared" si="0"/>
        <v/>
      </c>
      <c r="E39" s="465" t="str">
        <f>IF(Tournoi!$E$39="","",Tournoi!$E$39)</f>
        <v/>
      </c>
      <c r="F39" s="467"/>
      <c r="G39" s="465" t="str">
        <f>IF(Tournoi!$G$39="","",Tournoi!$G$39)</f>
        <v/>
      </c>
      <c r="H39" s="468" t="str">
        <f>IF(Tournoi!$H$39="","",Tournoi!$H$39)</f>
        <v/>
      </c>
      <c r="I39" s="428" t="str">
        <f t="shared" si="3"/>
        <v/>
      </c>
      <c r="J39" s="434" t="str">
        <f t="shared" si="1"/>
        <v/>
      </c>
      <c r="K39" s="429" t="str">
        <f t="shared" si="4"/>
        <v/>
      </c>
      <c r="L39" s="430" t="str">
        <f t="shared" si="2"/>
        <v/>
      </c>
      <c r="M39" s="432" t="str">
        <f t="shared" si="5"/>
        <v/>
      </c>
      <c r="Q39" s="424">
        <v>10</v>
      </c>
      <c r="R39" s="424" t="str">
        <f>IF('T10'!H10=0,"",'T10'!H10)</f>
        <v/>
      </c>
    </row>
    <row r="40" spans="1:23" ht="18">
      <c r="A40" s="343">
        <v>36</v>
      </c>
      <c r="B40" s="464" t="str">
        <f>IF(Tournoi!$C$40="","",Tournoi!$C$40)</f>
        <v/>
      </c>
      <c r="C40" s="465" t="str">
        <f>IF(Tournoi!$D$40="","",Tournoi!$D$40)</f>
        <v/>
      </c>
      <c r="D40" s="466" t="str">
        <f t="shared" si="0"/>
        <v/>
      </c>
      <c r="E40" s="465" t="str">
        <f>IF(Tournoi!$E$40="","",Tournoi!$E$40)</f>
        <v/>
      </c>
      <c r="F40" s="467"/>
      <c r="G40" s="465" t="str">
        <f>IF(Tournoi!$G$40="","",Tournoi!$G$40)</f>
        <v/>
      </c>
      <c r="H40" s="468" t="str">
        <f>IF(Tournoi!$H$40="","",Tournoi!$H$40)</f>
        <v/>
      </c>
      <c r="I40" s="428" t="str">
        <f t="shared" si="3"/>
        <v/>
      </c>
      <c r="J40" s="434" t="str">
        <f t="shared" si="1"/>
        <v/>
      </c>
      <c r="K40" s="429" t="str">
        <f t="shared" si="4"/>
        <v/>
      </c>
      <c r="L40" s="430" t="str">
        <f t="shared" si="2"/>
        <v/>
      </c>
      <c r="M40" s="432" t="str">
        <f t="shared" si="5"/>
        <v/>
      </c>
      <c r="Q40" s="424">
        <v>11</v>
      </c>
      <c r="R40" s="424" t="str">
        <f>IF('T11'!H10=0,"",'T11'!H10)</f>
        <v/>
      </c>
    </row>
    <row r="41" spans="1:23" ht="18">
      <c r="A41" s="342">
        <v>37</v>
      </c>
      <c r="B41" s="464" t="str">
        <f>IF(Tournoi!$C$41="","",Tournoi!$C$41)</f>
        <v/>
      </c>
      <c r="C41" s="465" t="str">
        <f>IF(Tournoi!$D$41="","",Tournoi!$D$41)</f>
        <v/>
      </c>
      <c r="D41" s="466" t="str">
        <f t="shared" si="0"/>
        <v/>
      </c>
      <c r="E41" s="465" t="str">
        <f>IF(Tournoi!$E$41="","",Tournoi!$E$41)</f>
        <v/>
      </c>
      <c r="F41" s="467"/>
      <c r="G41" s="465" t="str">
        <f>IF(Tournoi!$G$41="","",Tournoi!$G$41)</f>
        <v/>
      </c>
      <c r="H41" s="468" t="str">
        <f>IF(Tournoi!$H$41="","",Tournoi!$H$41)</f>
        <v/>
      </c>
      <c r="I41" s="428" t="str">
        <f t="shared" si="3"/>
        <v/>
      </c>
      <c r="J41" s="434" t="str">
        <f t="shared" si="1"/>
        <v/>
      </c>
      <c r="K41" s="429" t="str">
        <f t="shared" si="4"/>
        <v/>
      </c>
      <c r="L41" s="430" t="str">
        <f t="shared" si="2"/>
        <v/>
      </c>
      <c r="M41" s="432" t="str">
        <f t="shared" si="5"/>
        <v/>
      </c>
      <c r="Q41" s="424">
        <v>12</v>
      </c>
      <c r="R41" s="424" t="str">
        <f>IF('T12'!H10=0,"",'T12'!H10)</f>
        <v/>
      </c>
    </row>
    <row r="42" spans="1:23" ht="18">
      <c r="A42" s="343">
        <v>38</v>
      </c>
      <c r="B42" s="464" t="str">
        <f>IF(Tournoi!$C$42="","",Tournoi!$C$42)</f>
        <v/>
      </c>
      <c r="C42" s="465" t="str">
        <f>IF(Tournoi!$D$42="","",Tournoi!$D$42)</f>
        <v/>
      </c>
      <c r="D42" s="466" t="str">
        <f t="shared" si="0"/>
        <v/>
      </c>
      <c r="E42" s="465" t="str">
        <f>IF(Tournoi!$E$42="","",Tournoi!$E$42)</f>
        <v/>
      </c>
      <c r="F42" s="467"/>
      <c r="G42" s="465" t="str">
        <f>IF(Tournoi!$G$42="","",Tournoi!$G$42)</f>
        <v/>
      </c>
      <c r="H42" s="468" t="str">
        <f>IF(Tournoi!$H$42="","",Tournoi!$H$42)</f>
        <v/>
      </c>
      <c r="I42" s="428" t="str">
        <f t="shared" si="3"/>
        <v/>
      </c>
      <c r="J42" s="434" t="str">
        <f t="shared" si="1"/>
        <v/>
      </c>
      <c r="K42" s="429" t="str">
        <f t="shared" si="4"/>
        <v/>
      </c>
      <c r="L42" s="430" t="str">
        <f t="shared" si="2"/>
        <v/>
      </c>
      <c r="M42" s="432" t="str">
        <f t="shared" si="5"/>
        <v/>
      </c>
    </row>
    <row r="43" spans="1:23" ht="18">
      <c r="A43" s="342">
        <v>39</v>
      </c>
      <c r="B43" s="464" t="str">
        <f>IF(Tournoi!$C$43="","",Tournoi!$C$43)</f>
        <v/>
      </c>
      <c r="C43" s="465" t="str">
        <f>IF(Tournoi!$D$43="","",Tournoi!$D$43)</f>
        <v/>
      </c>
      <c r="D43" s="466" t="str">
        <f t="shared" si="0"/>
        <v/>
      </c>
      <c r="E43" s="465" t="str">
        <f>IF(Tournoi!$E$43="","",Tournoi!$E$43)</f>
        <v/>
      </c>
      <c r="F43" s="467"/>
      <c r="G43" s="465" t="str">
        <f>IF(Tournoi!$G$43="","",Tournoi!$G$43)</f>
        <v/>
      </c>
      <c r="H43" s="468" t="str">
        <f>IF(Tournoi!$H$43="","",Tournoi!$H$43)</f>
        <v/>
      </c>
      <c r="I43" s="428" t="str">
        <f t="shared" si="3"/>
        <v/>
      </c>
      <c r="J43" s="434" t="str">
        <f t="shared" si="1"/>
        <v/>
      </c>
      <c r="K43" s="429" t="str">
        <f t="shared" si="4"/>
        <v/>
      </c>
      <c r="L43" s="430" t="str">
        <f t="shared" si="2"/>
        <v/>
      </c>
      <c r="M43" s="432" t="str">
        <f t="shared" si="5"/>
        <v/>
      </c>
    </row>
    <row r="44" spans="1:23" ht="18">
      <c r="A44" s="343">
        <v>40</v>
      </c>
      <c r="B44" s="464" t="str">
        <f>IF(Tournoi!$C$44="","",Tournoi!$C$44)</f>
        <v/>
      </c>
      <c r="C44" s="465" t="str">
        <f>IF(Tournoi!$D$44="","",Tournoi!$D$44)</f>
        <v/>
      </c>
      <c r="D44" s="466" t="str">
        <f t="shared" si="0"/>
        <v/>
      </c>
      <c r="E44" s="465" t="str">
        <f>IF(Tournoi!$E$44="","",Tournoi!$E$44)</f>
        <v/>
      </c>
      <c r="F44" s="467"/>
      <c r="G44" s="465" t="str">
        <f>IF(Tournoi!$G$44="","",Tournoi!$G$44)</f>
        <v/>
      </c>
      <c r="H44" s="468" t="str">
        <f>IF(Tournoi!$H$44="","",Tournoi!$H$44)</f>
        <v/>
      </c>
      <c r="I44" s="428" t="str">
        <f t="shared" si="3"/>
        <v/>
      </c>
      <c r="J44" s="434" t="str">
        <f t="shared" si="1"/>
        <v/>
      </c>
      <c r="K44" s="429" t="str">
        <f t="shared" si="4"/>
        <v/>
      </c>
      <c r="L44" s="430" t="str">
        <f t="shared" si="2"/>
        <v/>
      </c>
      <c r="M44" s="432" t="str">
        <f>IF(OR(J44="",L44=""),"",(J44*10)+L44)</f>
        <v/>
      </c>
    </row>
    <row r="47" spans="1:23" ht="15.75" thickBot="1"/>
    <row r="48" spans="1:23" ht="15.75" thickBot="1">
      <c r="B48" s="344"/>
      <c r="C48" s="345">
        <v>1</v>
      </c>
      <c r="D48" s="426"/>
      <c r="E48" s="346">
        <v>2</v>
      </c>
      <c r="F48" s="347">
        <v>3</v>
      </c>
      <c r="G48" s="348"/>
      <c r="H48" s="349">
        <v>1</v>
      </c>
      <c r="I48" s="350">
        <v>2</v>
      </c>
      <c r="J48" s="351">
        <v>3</v>
      </c>
      <c r="K48" s="352">
        <v>4</v>
      </c>
      <c r="O48" s="344"/>
      <c r="P48" s="345">
        <v>1</v>
      </c>
      <c r="Q48" s="346">
        <v>2</v>
      </c>
      <c r="R48" s="347">
        <v>3</v>
      </c>
      <c r="S48" s="348"/>
      <c r="T48" s="349">
        <v>1</v>
      </c>
      <c r="U48" s="350">
        <v>2</v>
      </c>
      <c r="V48" s="351">
        <v>3</v>
      </c>
      <c r="W48" s="352">
        <v>4</v>
      </c>
    </row>
    <row r="49" spans="2:23">
      <c r="B49" s="353">
        <v>1</v>
      </c>
      <c r="C49" s="354">
        <v>1</v>
      </c>
      <c r="D49" s="357"/>
      <c r="E49" s="355">
        <v>1</v>
      </c>
      <c r="F49" s="356">
        <v>2</v>
      </c>
      <c r="G49" s="353">
        <v>1</v>
      </c>
      <c r="H49" s="354">
        <v>1</v>
      </c>
      <c r="I49" s="357">
        <v>1</v>
      </c>
      <c r="J49" s="355">
        <v>1</v>
      </c>
      <c r="K49" s="356">
        <v>2</v>
      </c>
      <c r="O49" s="353">
        <v>1</v>
      </c>
      <c r="P49" s="354">
        <v>1</v>
      </c>
      <c r="Q49" s="355">
        <v>1</v>
      </c>
      <c r="R49" s="356">
        <v>2</v>
      </c>
      <c r="S49" s="353">
        <v>1</v>
      </c>
      <c r="T49" s="354">
        <v>1</v>
      </c>
      <c r="U49" s="357">
        <v>1</v>
      </c>
      <c r="V49" s="355">
        <v>1</v>
      </c>
      <c r="W49" s="356">
        <v>2</v>
      </c>
    </row>
    <row r="50" spans="2:23">
      <c r="B50" s="358">
        <v>2</v>
      </c>
      <c r="C50" s="359">
        <v>1</v>
      </c>
      <c r="D50" s="362"/>
      <c r="E50" s="360">
        <v>2</v>
      </c>
      <c r="F50" s="361">
        <v>3</v>
      </c>
      <c r="G50" s="358">
        <v>2</v>
      </c>
      <c r="H50" s="359">
        <v>1</v>
      </c>
      <c r="I50" s="362">
        <v>2</v>
      </c>
      <c r="J50" s="360">
        <v>2</v>
      </c>
      <c r="K50" s="361">
        <v>3</v>
      </c>
      <c r="O50" s="358">
        <v>2</v>
      </c>
      <c r="P50" s="359">
        <v>1</v>
      </c>
      <c r="Q50" s="360">
        <v>2</v>
      </c>
      <c r="R50" s="361">
        <v>3</v>
      </c>
      <c r="S50" s="358">
        <v>2</v>
      </c>
      <c r="T50" s="359">
        <v>1</v>
      </c>
      <c r="U50" s="362">
        <v>2</v>
      </c>
      <c r="V50" s="360">
        <v>2</v>
      </c>
      <c r="W50" s="361">
        <v>3</v>
      </c>
    </row>
    <row r="51" spans="2:23">
      <c r="B51" s="358">
        <v>3</v>
      </c>
      <c r="C51" s="359">
        <v>2</v>
      </c>
      <c r="D51" s="362"/>
      <c r="E51" s="360">
        <v>3</v>
      </c>
      <c r="F51" s="361">
        <v>4</v>
      </c>
      <c r="G51" s="358">
        <v>3</v>
      </c>
      <c r="H51" s="359">
        <v>2</v>
      </c>
      <c r="I51" s="357">
        <v>3</v>
      </c>
      <c r="J51" s="360">
        <v>3</v>
      </c>
      <c r="K51" s="361">
        <v>4</v>
      </c>
      <c r="O51" s="358">
        <v>3</v>
      </c>
      <c r="P51" s="359">
        <v>2</v>
      </c>
      <c r="Q51" s="360">
        <v>3</v>
      </c>
      <c r="R51" s="361">
        <v>4</v>
      </c>
      <c r="S51" s="358">
        <v>3</v>
      </c>
      <c r="T51" s="359">
        <v>2</v>
      </c>
      <c r="U51" s="357">
        <v>3</v>
      </c>
      <c r="V51" s="360">
        <v>3</v>
      </c>
      <c r="W51" s="361">
        <v>4</v>
      </c>
    </row>
    <row r="52" spans="2:23">
      <c r="B52" s="358">
        <v>4</v>
      </c>
      <c r="C52" s="359">
        <v>3</v>
      </c>
      <c r="D52" s="362"/>
      <c r="E52" s="360">
        <v>4</v>
      </c>
      <c r="F52" s="361">
        <v>5</v>
      </c>
      <c r="G52" s="358">
        <v>4</v>
      </c>
      <c r="H52" s="359">
        <v>3</v>
      </c>
      <c r="I52" s="362">
        <v>4</v>
      </c>
      <c r="J52" s="360">
        <v>4</v>
      </c>
      <c r="K52" s="361">
        <v>5</v>
      </c>
      <c r="O52" s="358">
        <v>4</v>
      </c>
      <c r="P52" s="359">
        <v>3</v>
      </c>
      <c r="Q52" s="360">
        <v>4</v>
      </c>
      <c r="R52" s="361">
        <v>5</v>
      </c>
      <c r="S52" s="358">
        <v>4</v>
      </c>
      <c r="T52" s="359">
        <v>3</v>
      </c>
      <c r="U52" s="362">
        <v>4</v>
      </c>
      <c r="V52" s="360">
        <v>4</v>
      </c>
      <c r="W52" s="361">
        <v>5</v>
      </c>
    </row>
    <row r="53" spans="2:23">
      <c r="B53" s="358">
        <v>5</v>
      </c>
      <c r="C53" s="359">
        <v>4</v>
      </c>
      <c r="D53" s="362"/>
      <c r="E53" s="360">
        <v>5</v>
      </c>
      <c r="F53" s="361">
        <v>6</v>
      </c>
      <c r="G53" s="358">
        <v>5</v>
      </c>
      <c r="H53" s="359">
        <v>4</v>
      </c>
      <c r="I53" s="357">
        <v>5</v>
      </c>
      <c r="J53" s="360">
        <v>5</v>
      </c>
      <c r="K53" s="361">
        <v>6</v>
      </c>
      <c r="O53" s="358">
        <v>5</v>
      </c>
      <c r="P53" s="359">
        <v>4</v>
      </c>
      <c r="Q53" s="360">
        <v>5</v>
      </c>
      <c r="R53" s="361">
        <v>6</v>
      </c>
      <c r="S53" s="358">
        <v>5</v>
      </c>
      <c r="T53" s="359">
        <v>4</v>
      </c>
      <c r="U53" s="357">
        <v>5</v>
      </c>
      <c r="V53" s="360">
        <v>5</v>
      </c>
      <c r="W53" s="361">
        <v>6</v>
      </c>
    </row>
    <row r="54" spans="2:23">
      <c r="B54" s="358">
        <v>6</v>
      </c>
      <c r="C54" s="359">
        <v>5</v>
      </c>
      <c r="D54" s="362"/>
      <c r="E54" s="360">
        <v>6</v>
      </c>
      <c r="F54" s="361">
        <v>7</v>
      </c>
      <c r="G54" s="358">
        <v>6</v>
      </c>
      <c r="H54" s="359">
        <v>5</v>
      </c>
      <c r="I54" s="362">
        <v>6</v>
      </c>
      <c r="J54" s="360">
        <v>6</v>
      </c>
      <c r="K54" s="361">
        <v>7</v>
      </c>
      <c r="O54" s="358">
        <v>6</v>
      </c>
      <c r="P54" s="359">
        <v>5</v>
      </c>
      <c r="Q54" s="360">
        <v>6</v>
      </c>
      <c r="R54" s="361">
        <v>7</v>
      </c>
      <c r="S54" s="358">
        <v>6</v>
      </c>
      <c r="T54" s="359">
        <v>5</v>
      </c>
      <c r="U54" s="362">
        <v>6</v>
      </c>
      <c r="V54" s="360">
        <v>6</v>
      </c>
      <c r="W54" s="361">
        <v>7</v>
      </c>
    </row>
    <row r="55" spans="2:23">
      <c r="B55" s="358">
        <v>7</v>
      </c>
      <c r="C55" s="359">
        <v>6</v>
      </c>
      <c r="D55" s="362"/>
      <c r="E55" s="360">
        <v>7</v>
      </c>
      <c r="F55" s="361">
        <v>8</v>
      </c>
      <c r="G55" s="358">
        <v>7</v>
      </c>
      <c r="H55" s="359">
        <v>6</v>
      </c>
      <c r="I55" s="357">
        <v>7</v>
      </c>
      <c r="J55" s="360">
        <v>7</v>
      </c>
      <c r="K55" s="361">
        <v>8</v>
      </c>
      <c r="O55" s="358">
        <v>7</v>
      </c>
      <c r="P55" s="359">
        <v>6</v>
      </c>
      <c r="Q55" s="360">
        <v>7</v>
      </c>
      <c r="R55" s="361">
        <v>8</v>
      </c>
      <c r="S55" s="358">
        <v>7</v>
      </c>
      <c r="T55" s="359">
        <v>6</v>
      </c>
      <c r="U55" s="357">
        <v>7</v>
      </c>
      <c r="V55" s="360">
        <v>7</v>
      </c>
      <c r="W55" s="361">
        <v>8</v>
      </c>
    </row>
    <row r="56" spans="2:23">
      <c r="B56" s="358">
        <v>8</v>
      </c>
      <c r="C56" s="359">
        <v>7</v>
      </c>
      <c r="D56" s="362"/>
      <c r="E56" s="360">
        <v>8</v>
      </c>
      <c r="F56" s="361">
        <v>9</v>
      </c>
      <c r="G56" s="358">
        <v>8</v>
      </c>
      <c r="H56" s="359">
        <v>7</v>
      </c>
      <c r="I56" s="362">
        <v>8</v>
      </c>
      <c r="J56" s="360">
        <v>8</v>
      </c>
      <c r="K56" s="361">
        <v>9</v>
      </c>
      <c r="O56" s="358">
        <v>8</v>
      </c>
      <c r="P56" s="359">
        <v>7</v>
      </c>
      <c r="Q56" s="360">
        <v>8</v>
      </c>
      <c r="R56" s="361">
        <v>9</v>
      </c>
      <c r="S56" s="358">
        <v>8</v>
      </c>
      <c r="T56" s="359">
        <v>7</v>
      </c>
      <c r="U56" s="362">
        <v>8</v>
      </c>
      <c r="V56" s="360">
        <v>8</v>
      </c>
      <c r="W56" s="361">
        <v>9</v>
      </c>
    </row>
    <row r="57" spans="2:23">
      <c r="B57" s="358">
        <v>9</v>
      </c>
      <c r="C57" s="359">
        <v>8</v>
      </c>
      <c r="D57" s="362"/>
      <c r="E57" s="360">
        <v>9</v>
      </c>
      <c r="F57" s="361">
        <v>10</v>
      </c>
      <c r="G57" s="358">
        <v>9</v>
      </c>
      <c r="H57" s="359">
        <v>8</v>
      </c>
      <c r="I57" s="357">
        <v>9</v>
      </c>
      <c r="J57" s="360">
        <v>9</v>
      </c>
      <c r="K57" s="361">
        <v>10</v>
      </c>
      <c r="O57" s="358">
        <v>9</v>
      </c>
      <c r="P57" s="359">
        <v>8</v>
      </c>
      <c r="Q57" s="360">
        <v>9</v>
      </c>
      <c r="R57" s="361">
        <v>10</v>
      </c>
      <c r="S57" s="358">
        <v>9</v>
      </c>
      <c r="T57" s="359">
        <v>8</v>
      </c>
      <c r="U57" s="357">
        <v>9</v>
      </c>
      <c r="V57" s="360">
        <v>9</v>
      </c>
      <c r="W57" s="361">
        <v>10</v>
      </c>
    </row>
    <row r="58" spans="2:23">
      <c r="B58" s="358">
        <v>10</v>
      </c>
      <c r="C58" s="359">
        <v>9</v>
      </c>
      <c r="D58" s="362"/>
      <c r="E58" s="360">
        <v>10</v>
      </c>
      <c r="F58" s="361">
        <v>11</v>
      </c>
      <c r="G58" s="358">
        <v>10</v>
      </c>
      <c r="H58" s="359">
        <v>9</v>
      </c>
      <c r="I58" s="362">
        <v>10</v>
      </c>
      <c r="J58" s="360">
        <v>10</v>
      </c>
      <c r="K58" s="361">
        <v>11</v>
      </c>
      <c r="O58" s="358">
        <v>10</v>
      </c>
      <c r="P58" s="359">
        <v>9</v>
      </c>
      <c r="Q58" s="360">
        <v>10</v>
      </c>
      <c r="R58" s="361">
        <v>11</v>
      </c>
      <c r="S58" s="358">
        <v>10</v>
      </c>
      <c r="T58" s="359">
        <v>9</v>
      </c>
      <c r="U58" s="362">
        <v>10</v>
      </c>
      <c r="V58" s="360">
        <v>10</v>
      </c>
      <c r="W58" s="361">
        <v>11</v>
      </c>
    </row>
    <row r="59" spans="2:23">
      <c r="B59" s="358">
        <v>11</v>
      </c>
      <c r="C59" s="359">
        <v>10</v>
      </c>
      <c r="D59" s="362"/>
      <c r="E59" s="360">
        <v>11</v>
      </c>
      <c r="F59" s="361">
        <v>12</v>
      </c>
      <c r="G59" s="358">
        <v>11</v>
      </c>
      <c r="H59" s="359">
        <v>10</v>
      </c>
      <c r="I59" s="357">
        <v>11</v>
      </c>
      <c r="J59" s="360">
        <v>11</v>
      </c>
      <c r="K59" s="361">
        <v>12</v>
      </c>
      <c r="O59" s="358">
        <v>11</v>
      </c>
      <c r="P59" s="359">
        <v>10</v>
      </c>
      <c r="Q59" s="360">
        <v>11</v>
      </c>
      <c r="R59" s="361">
        <v>12</v>
      </c>
      <c r="S59" s="358">
        <v>11</v>
      </c>
      <c r="T59" s="359">
        <v>10</v>
      </c>
      <c r="U59" s="357">
        <v>11</v>
      </c>
      <c r="V59" s="360">
        <v>11</v>
      </c>
      <c r="W59" s="361">
        <v>12</v>
      </c>
    </row>
    <row r="60" spans="2:23" ht="15.75" thickBot="1">
      <c r="B60" s="363">
        <v>12</v>
      </c>
      <c r="C60" s="364">
        <v>11</v>
      </c>
      <c r="D60" s="427"/>
      <c r="E60" s="365">
        <v>12</v>
      </c>
      <c r="F60" s="366">
        <v>12</v>
      </c>
      <c r="G60" s="363">
        <v>12</v>
      </c>
      <c r="H60" s="364">
        <v>11</v>
      </c>
      <c r="I60" s="365">
        <v>12</v>
      </c>
      <c r="J60" s="365">
        <v>12</v>
      </c>
      <c r="K60" s="366">
        <v>12</v>
      </c>
      <c r="O60" s="363">
        <v>12</v>
      </c>
      <c r="P60" s="364">
        <v>11</v>
      </c>
      <c r="Q60" s="365">
        <v>12</v>
      </c>
      <c r="R60" s="366">
        <v>12</v>
      </c>
      <c r="S60" s="363">
        <v>12</v>
      </c>
      <c r="T60" s="364">
        <v>11</v>
      </c>
      <c r="U60" s="365">
        <v>12</v>
      </c>
      <c r="V60" s="365">
        <v>12</v>
      </c>
      <c r="W60" s="366">
        <v>12</v>
      </c>
    </row>
    <row r="69" spans="2:8" ht="45">
      <c r="B69" s="443" t="s">
        <v>125</v>
      </c>
      <c r="C69" s="442" t="s">
        <v>122</v>
      </c>
    </row>
    <row r="70" spans="2:8" ht="18">
      <c r="B70" s="437"/>
      <c r="C70" s="469"/>
      <c r="D70" s="436"/>
      <c r="E70" s="416"/>
      <c r="F70" s="435"/>
      <c r="G70" s="416"/>
      <c r="H70" s="417"/>
    </row>
    <row r="71" spans="2:8" ht="18">
      <c r="B71" s="437"/>
      <c r="C71" s="469"/>
      <c r="D71" s="436"/>
      <c r="E71" s="416"/>
      <c r="F71" s="435"/>
      <c r="G71" s="416"/>
      <c r="H71" s="417"/>
    </row>
    <row r="72" spans="2:8" ht="18">
      <c r="B72" s="437"/>
      <c r="C72" s="469"/>
      <c r="D72" s="436"/>
      <c r="E72" s="416"/>
      <c r="F72" s="435"/>
      <c r="G72" s="416"/>
      <c r="H72" s="417"/>
    </row>
    <row r="73" spans="2:8" ht="18">
      <c r="B73" s="437"/>
      <c r="C73" s="469"/>
      <c r="D73" s="436"/>
      <c r="E73" s="416"/>
      <c r="F73" s="435"/>
      <c r="G73" s="416"/>
      <c r="H73" s="417"/>
    </row>
    <row r="74" spans="2:8" ht="18">
      <c r="B74" s="437"/>
      <c r="C74" s="469"/>
      <c r="D74" s="436"/>
      <c r="E74" s="416"/>
      <c r="F74" s="435"/>
      <c r="G74" s="416"/>
      <c r="H74" s="417"/>
    </row>
    <row r="75" spans="2:8" ht="18">
      <c r="B75" s="437"/>
      <c r="C75" s="469"/>
      <c r="D75" s="436"/>
      <c r="E75" s="416"/>
      <c r="F75" s="435"/>
      <c r="G75" s="416"/>
      <c r="H75" s="417"/>
    </row>
    <row r="76" spans="2:8" ht="18">
      <c r="B76" s="437"/>
      <c r="C76" s="469"/>
      <c r="D76" s="436"/>
      <c r="E76" s="416"/>
      <c r="F76" s="435"/>
      <c r="G76" s="416"/>
      <c r="H76" s="417"/>
    </row>
    <row r="77" spans="2:8" ht="18">
      <c r="B77" s="437"/>
      <c r="C77" s="469"/>
      <c r="D77" s="436"/>
      <c r="E77" s="416"/>
      <c r="F77" s="435"/>
      <c r="G77" s="416"/>
      <c r="H77" s="417"/>
    </row>
    <row r="78" spans="2:8" ht="18">
      <c r="B78" s="437"/>
      <c r="C78" s="469"/>
      <c r="D78" s="436"/>
      <c r="E78" s="416"/>
      <c r="F78" s="435"/>
      <c r="G78" s="416"/>
      <c r="H78" s="417"/>
    </row>
    <row r="79" spans="2:8" ht="18">
      <c r="B79" s="437"/>
      <c r="C79" s="469"/>
      <c r="D79" s="436"/>
      <c r="E79" s="416"/>
      <c r="F79" s="435"/>
      <c r="G79" s="416"/>
      <c r="H79" s="417"/>
    </row>
    <row r="80" spans="2:8" ht="18">
      <c r="B80" s="437"/>
      <c r="C80" s="469"/>
      <c r="D80" s="436"/>
      <c r="E80" s="416"/>
      <c r="F80" s="435"/>
      <c r="G80" s="416"/>
      <c r="H80" s="417"/>
    </row>
    <row r="81" spans="2:8" ht="18">
      <c r="B81" s="437"/>
      <c r="C81" s="469"/>
      <c r="D81" s="436"/>
      <c r="E81" s="416"/>
      <c r="F81" s="435"/>
      <c r="G81" s="416"/>
      <c r="H81" s="417"/>
    </row>
    <row r="82" spans="2:8" ht="18">
      <c r="B82" s="437"/>
      <c r="C82" s="469"/>
      <c r="D82" s="436"/>
      <c r="E82" s="416"/>
      <c r="F82" s="435"/>
      <c r="G82" s="416"/>
      <c r="H82" s="417"/>
    </row>
    <row r="83" spans="2:8" ht="18">
      <c r="B83" s="437"/>
      <c r="C83" s="469"/>
      <c r="D83" s="436"/>
      <c r="E83" s="416"/>
      <c r="F83" s="435"/>
      <c r="G83" s="416"/>
      <c r="H83" s="417"/>
    </row>
    <row r="84" spans="2:8" ht="18">
      <c r="B84" s="437"/>
      <c r="C84" s="469"/>
      <c r="D84" s="436"/>
      <c r="E84" s="416"/>
      <c r="F84" s="435"/>
      <c r="G84" s="416"/>
      <c r="H84" s="417"/>
    </row>
    <row r="85" spans="2:8" ht="18">
      <c r="B85" s="437"/>
      <c r="C85" s="469"/>
      <c r="D85" s="436"/>
      <c r="E85" s="416"/>
      <c r="F85" s="435"/>
      <c r="G85" s="416"/>
      <c r="H85" s="417"/>
    </row>
    <row r="86" spans="2:8" ht="18">
      <c r="B86" s="437"/>
      <c r="C86" s="469"/>
      <c r="D86" s="436"/>
      <c r="E86" s="416"/>
      <c r="F86" s="435"/>
      <c r="G86" s="416"/>
      <c r="H86" s="417"/>
    </row>
    <row r="87" spans="2:8" ht="18">
      <c r="B87" s="437"/>
      <c r="C87" s="469"/>
      <c r="D87" s="436"/>
      <c r="E87" s="416"/>
      <c r="F87" s="435"/>
      <c r="G87" s="416"/>
      <c r="H87" s="417"/>
    </row>
    <row r="88" spans="2:8" ht="18">
      <c r="B88" s="437"/>
      <c r="C88" s="469"/>
      <c r="D88" s="436"/>
      <c r="E88" s="416"/>
      <c r="F88" s="435"/>
      <c r="G88" s="416"/>
      <c r="H88" s="417"/>
    </row>
    <row r="89" spans="2:8" ht="18">
      <c r="B89" s="437"/>
      <c r="C89" s="469"/>
      <c r="D89" s="436"/>
      <c r="E89" s="416"/>
      <c r="F89" s="435"/>
      <c r="G89" s="416"/>
      <c r="H89" s="417"/>
    </row>
    <row r="90" spans="2:8" ht="18">
      <c r="B90" s="437"/>
      <c r="C90" s="469"/>
      <c r="D90" s="436"/>
      <c r="E90" s="416"/>
      <c r="F90" s="435"/>
      <c r="G90" s="416"/>
      <c r="H90" s="417"/>
    </row>
    <row r="91" spans="2:8" ht="18">
      <c r="B91" s="437"/>
      <c r="C91" s="469"/>
      <c r="D91" s="436"/>
      <c r="E91" s="416"/>
      <c r="F91" s="435"/>
      <c r="G91" s="416"/>
      <c r="H91" s="417"/>
    </row>
    <row r="92" spans="2:8" ht="18">
      <c r="B92" s="437"/>
      <c r="C92" s="469"/>
      <c r="D92" s="436"/>
      <c r="E92" s="416"/>
      <c r="F92" s="435"/>
      <c r="G92" s="416"/>
      <c r="H92" s="417"/>
    </row>
    <row r="93" spans="2:8" ht="18">
      <c r="B93" s="437"/>
      <c r="C93" s="469"/>
      <c r="D93" s="436"/>
      <c r="E93" s="416"/>
      <c r="F93" s="435"/>
      <c r="G93" s="416"/>
      <c r="H93" s="417"/>
    </row>
    <row r="94" spans="2:8" ht="18">
      <c r="B94" s="437"/>
      <c r="C94" s="469"/>
      <c r="D94" s="436"/>
      <c r="E94" s="416"/>
      <c r="F94" s="435"/>
      <c r="G94" s="416"/>
      <c r="H94" s="417"/>
    </row>
    <row r="95" spans="2:8" ht="18">
      <c r="B95" s="437"/>
      <c r="C95" s="469"/>
      <c r="D95" s="436"/>
      <c r="E95" s="416"/>
      <c r="F95" s="435"/>
      <c r="G95" s="416"/>
      <c r="H95" s="417"/>
    </row>
    <row r="96" spans="2:8" ht="18">
      <c r="B96" s="437"/>
      <c r="C96" s="469"/>
      <c r="D96" s="436"/>
      <c r="E96" s="416"/>
      <c r="F96" s="435"/>
      <c r="G96" s="416"/>
      <c r="H96" s="417"/>
    </row>
    <row r="97" spans="2:8" ht="18">
      <c r="B97" s="437"/>
      <c r="C97" s="469"/>
      <c r="D97" s="436"/>
      <c r="E97" s="416"/>
      <c r="F97" s="435"/>
      <c r="G97" s="416"/>
      <c r="H97" s="417"/>
    </row>
    <row r="98" spans="2:8" ht="18">
      <c r="B98" s="437"/>
      <c r="C98" s="469"/>
      <c r="D98" s="436"/>
      <c r="E98" s="416"/>
      <c r="F98" s="435"/>
      <c r="G98" s="416"/>
      <c r="H98" s="417"/>
    </row>
    <row r="99" spans="2:8" ht="18">
      <c r="B99" s="437"/>
      <c r="C99" s="469"/>
      <c r="D99" s="436"/>
      <c r="E99" s="416"/>
      <c r="F99" s="435"/>
      <c r="G99" s="416"/>
      <c r="H99" s="417"/>
    </row>
    <row r="100" spans="2:8" ht="18">
      <c r="B100" s="437"/>
      <c r="C100" s="469"/>
      <c r="D100" s="436"/>
      <c r="E100" s="416"/>
      <c r="F100" s="435"/>
      <c r="G100" s="416"/>
      <c r="H100" s="417"/>
    </row>
    <row r="101" spans="2:8" ht="18">
      <c r="B101" s="437"/>
      <c r="C101" s="469"/>
      <c r="D101" s="436"/>
      <c r="E101" s="416"/>
      <c r="F101" s="435"/>
      <c r="G101" s="416"/>
      <c r="H101" s="417"/>
    </row>
    <row r="102" spans="2:8" ht="18">
      <c r="B102" s="437"/>
      <c r="C102" s="469"/>
      <c r="D102" s="436"/>
      <c r="E102" s="416"/>
      <c r="F102" s="435"/>
      <c r="G102" s="416"/>
      <c r="H102" s="417"/>
    </row>
    <row r="103" spans="2:8" ht="18">
      <c r="B103" s="437"/>
      <c r="C103" s="469"/>
      <c r="D103" s="436"/>
      <c r="E103" s="416"/>
      <c r="F103" s="435"/>
      <c r="G103" s="416"/>
      <c r="H103" s="417"/>
    </row>
    <row r="104" spans="2:8" ht="18">
      <c r="B104" s="437"/>
      <c r="C104" s="469"/>
      <c r="D104" s="436"/>
      <c r="E104" s="416"/>
      <c r="F104" s="435"/>
      <c r="G104" s="416"/>
      <c r="H104" s="417"/>
    </row>
    <row r="105" spans="2:8" ht="18">
      <c r="B105" s="437"/>
      <c r="C105" s="469"/>
      <c r="D105" s="436"/>
      <c r="E105" s="416"/>
      <c r="F105" s="435"/>
      <c r="G105" s="416"/>
      <c r="H105" s="417"/>
    </row>
    <row r="106" spans="2:8" ht="18">
      <c r="B106" s="437"/>
      <c r="C106" s="469"/>
      <c r="D106" s="436"/>
      <c r="E106" s="416"/>
      <c r="F106" s="435"/>
      <c r="G106" s="416"/>
      <c r="H106" s="417"/>
    </row>
    <row r="107" spans="2:8" ht="18">
      <c r="B107" s="437"/>
      <c r="C107" s="469"/>
      <c r="D107" s="436"/>
      <c r="E107" s="416"/>
      <c r="F107" s="435"/>
      <c r="G107" s="416"/>
      <c r="H107" s="417"/>
    </row>
    <row r="108" spans="2:8" ht="18">
      <c r="B108" s="437"/>
      <c r="C108" s="469"/>
      <c r="D108" s="436"/>
      <c r="E108" s="416"/>
      <c r="F108" s="435"/>
      <c r="G108" s="416"/>
      <c r="H108" s="417"/>
    </row>
    <row r="109" spans="2:8" ht="18">
      <c r="B109" s="437"/>
      <c r="C109" s="469"/>
      <c r="D109" s="436"/>
      <c r="E109" s="416"/>
      <c r="F109" s="435"/>
      <c r="G109" s="416"/>
      <c r="H109" s="417"/>
    </row>
  </sheetData>
  <sheetProtection sheet="1" objects="1" scenarios="1"/>
  <sortState ref="B70:C109">
    <sortCondition ref="C70:C109"/>
    <sortCondition ref="B70:B109"/>
  </sortState>
  <mergeCells count="1">
    <mergeCell ref="Q27:S27"/>
  </mergeCells>
  <conditionalFormatting sqref="C70:D109">
    <cfRule type="cellIs" dxfId="8" priority="19" stopIfTrue="1" operator="equal">
      <formula>2</formula>
    </cfRule>
    <cfRule type="cellIs" dxfId="7" priority="20" stopIfTrue="1" operator="equal">
      <formula>4</formula>
    </cfRule>
    <cfRule type="cellIs" dxfId="6" priority="21" stopIfTrue="1" operator="equal">
      <formula>6</formula>
    </cfRule>
  </conditionalFormatting>
  <conditionalFormatting sqref="M5:M44">
    <cfRule type="cellIs" dxfId="5" priority="16" stopIfTrue="1" operator="equal">
      <formula>2</formula>
    </cfRule>
    <cfRule type="cellIs" dxfId="4" priority="17" stopIfTrue="1" operator="equal">
      <formula>4</formula>
    </cfRule>
    <cfRule type="cellIs" dxfId="3" priority="18" stopIfTrue="1" operator="equal">
      <formula>6</formula>
    </cfRule>
  </conditionalFormatting>
  <conditionalFormatting sqref="C5:C44">
    <cfRule type="cellIs" dxfId="2" priority="1" stopIfTrue="1" operator="equal">
      <formula>2</formula>
    </cfRule>
    <cfRule type="cellIs" dxfId="1" priority="2" stopIfTrue="1" operator="equal">
      <formula>4</formula>
    </cfRule>
    <cfRule type="cellIs" dxfId="0" priority="3" stopIfTrue="1" operator="equal">
      <formula>6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rgb="FF92D050"/>
  </sheetPr>
  <dimension ref="A1:BC120"/>
  <sheetViews>
    <sheetView showGridLines="0" showRowColHeaders="0" topLeftCell="A2" zoomScale="97" zoomScaleNormal="97" zoomScalePageLayoutView="93" workbookViewId="0">
      <selection activeCell="E20" sqref="E20"/>
    </sheetView>
  </sheetViews>
  <sheetFormatPr baseColWidth="10" defaultRowHeight="15"/>
  <cols>
    <col min="1" max="1" width="57.7109375" customWidth="1"/>
    <col min="2" max="3" width="27.85546875" customWidth="1"/>
    <col min="4" max="8" width="8.42578125" customWidth="1"/>
    <col min="9" max="10" width="27.85546875" customWidth="1"/>
    <col min="11" max="14" width="8.42578125" customWidth="1"/>
    <col min="15" max="15" width="13.7109375" customWidth="1"/>
    <col min="17" max="17" width="11.42578125" hidden="1" customWidth="1"/>
  </cols>
  <sheetData>
    <row r="1" spans="1:55" ht="27.75" hidden="1" customHeight="1" thickBo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</row>
    <row r="2" spans="1:55" ht="29.25" thickBot="1">
      <c r="A2" s="163"/>
      <c r="B2" s="546" t="s">
        <v>114</v>
      </c>
      <c r="C2" s="547"/>
      <c r="D2" s="225">
        <v>1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</row>
    <row r="3" spans="1:5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</row>
    <row r="4" spans="1:55" ht="29.25" thickBot="1">
      <c r="A4" s="163"/>
      <c r="B4" s="163"/>
      <c r="C4" s="574" t="s">
        <v>130</v>
      </c>
      <c r="D4" s="574"/>
      <c r="E4" s="574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</row>
    <row r="5" spans="1:55" ht="29.25" thickBot="1">
      <c r="A5" s="179">
        <v>11</v>
      </c>
      <c r="B5" s="163"/>
      <c r="C5" s="17" t="s">
        <v>2</v>
      </c>
      <c r="D5" s="557" t="str">
        <f>IF(Tournoi!K5="zzz","",Tournoi!K5)</f>
        <v/>
      </c>
      <c r="E5" s="558"/>
      <c r="F5" s="558"/>
      <c r="G5" s="558"/>
      <c r="H5" s="558"/>
      <c r="I5" s="163"/>
      <c r="J5" s="163"/>
      <c r="K5" s="222" t="s">
        <v>17</v>
      </c>
      <c r="L5" s="224">
        <v>3</v>
      </c>
      <c r="M5" s="220" t="s">
        <v>14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</row>
    <row r="6" spans="1:55" ht="30" thickTop="1" thickBot="1">
      <c r="A6" s="179">
        <v>12</v>
      </c>
      <c r="B6" s="163"/>
      <c r="C6" s="16" t="s">
        <v>3</v>
      </c>
      <c r="D6" s="559" t="str">
        <f>IF(Tournoi!K6="zzz","",Tournoi!K6)</f>
        <v/>
      </c>
      <c r="E6" s="560"/>
      <c r="F6" s="560"/>
      <c r="G6" s="560"/>
      <c r="H6" s="560"/>
      <c r="I6" s="163"/>
      <c r="J6" s="163"/>
      <c r="K6" s="223" t="s">
        <v>18</v>
      </c>
      <c r="L6" s="221">
        <v>1</v>
      </c>
      <c r="M6" s="220" t="s">
        <v>67</v>
      </c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</row>
    <row r="7" spans="1:55" ht="29.25" thickBot="1">
      <c r="A7" s="179">
        <v>13</v>
      </c>
      <c r="B7" s="163"/>
      <c r="C7" s="18" t="s">
        <v>4</v>
      </c>
      <c r="D7" s="561" t="str">
        <f>IF(Tournoi!K7="zzz","",Tournoi!K7)</f>
        <v/>
      </c>
      <c r="E7" s="562"/>
      <c r="F7" s="562"/>
      <c r="G7" s="562"/>
      <c r="H7" s="562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</row>
    <row r="8" spans="1:55" ht="29.25" thickBot="1">
      <c r="A8" s="179">
        <v>14</v>
      </c>
      <c r="B8" s="163"/>
      <c r="C8" s="16" t="s">
        <v>5</v>
      </c>
      <c r="D8" s="563" t="str">
        <f>IF(Tournoi!K8="zzz","",Tournoi!K8)</f>
        <v/>
      </c>
      <c r="E8" s="564"/>
      <c r="F8" s="564"/>
      <c r="G8" s="564"/>
      <c r="H8" s="564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</row>
    <row r="9" spans="1:55" ht="11.25" customHeight="1">
      <c r="A9" s="163"/>
      <c r="B9" s="163"/>
      <c r="C9" s="163"/>
      <c r="D9" s="180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</row>
    <row r="10" spans="1:55" ht="7.5" customHeight="1" thickBo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</row>
    <row r="11" spans="1:55" s="229" customFormat="1" ht="36.75" thickBot="1">
      <c r="A11" s="169"/>
      <c r="B11" s="226"/>
      <c r="C11" s="226"/>
      <c r="D11" s="226"/>
      <c r="E11" s="227" t="s">
        <v>19</v>
      </c>
      <c r="F11" s="227"/>
      <c r="G11" s="227"/>
      <c r="H11" s="228">
        <f>Tournoi!K20</f>
        <v>0</v>
      </c>
      <c r="I11" s="227" t="s">
        <v>130</v>
      </c>
      <c r="J11" s="169"/>
      <c r="K11" s="226"/>
      <c r="L11" s="226"/>
      <c r="M11" s="226"/>
      <c r="N11" s="226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</row>
    <row r="12" spans="1:55" ht="56.25" customHeight="1" thickBot="1">
      <c r="A12" s="163"/>
      <c r="B12" s="181"/>
      <c r="C12" s="181"/>
      <c r="D12" s="181"/>
      <c r="E12" s="182"/>
      <c r="F12" s="182"/>
      <c r="G12" s="182"/>
      <c r="H12" s="183"/>
      <c r="I12" s="181"/>
      <c r="J12" s="181"/>
      <c r="K12" s="181"/>
      <c r="L12" s="181"/>
      <c r="M12" s="181"/>
      <c r="N12" s="181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</row>
    <row r="13" spans="1:55" ht="33.75" customHeight="1" thickBot="1">
      <c r="A13" s="163"/>
      <c r="B13" s="548" t="str">
        <f>IF($H$11=4,"Poule de 4","")</f>
        <v/>
      </c>
      <c r="C13" s="572"/>
      <c r="D13" s="572"/>
      <c r="E13" s="572"/>
      <c r="F13" s="572"/>
      <c r="G13" s="573"/>
      <c r="H13" s="163"/>
      <c r="I13" s="548" t="str">
        <f>IF($H$11=3,"Poule de 3","")</f>
        <v/>
      </c>
      <c r="J13" s="549"/>
      <c r="K13" s="549"/>
      <c r="L13" s="549"/>
      <c r="M13" s="549"/>
      <c r="N13" s="550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</row>
    <row r="14" spans="1:55" ht="15.75" thickBot="1">
      <c r="A14" s="163"/>
      <c r="B14" s="555" t="str">
        <f>IF($H$11=4,"Rencontres","")</f>
        <v/>
      </c>
      <c r="C14" s="556"/>
      <c r="D14" s="551" t="str">
        <f>IF($H$11=4,"Scores","")</f>
        <v/>
      </c>
      <c r="E14" s="552"/>
      <c r="F14" s="551" t="str">
        <f>IF($H$11=4,"Contrats","")</f>
        <v/>
      </c>
      <c r="G14" s="552"/>
      <c r="H14" s="163"/>
      <c r="I14" s="575" t="str">
        <f>IF($H$11=3,"Rencontres","")</f>
        <v/>
      </c>
      <c r="J14" s="576"/>
      <c r="K14" s="553" t="str">
        <f>IF($H$11=3,"Scores","")</f>
        <v/>
      </c>
      <c r="L14" s="554"/>
      <c r="M14" s="553" t="str">
        <f>IF($H$11=3,"Contrats","")</f>
        <v/>
      </c>
      <c r="N14" s="554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</row>
    <row r="15" spans="1:55" ht="24" customHeight="1">
      <c r="A15" s="163"/>
      <c r="B15" s="251" t="str">
        <f>IF(H11=4,D5,"")</f>
        <v/>
      </c>
      <c r="C15" s="252" t="str">
        <f>IF(H11=4,D6,"")</f>
        <v/>
      </c>
      <c r="D15" s="489"/>
      <c r="E15" s="490"/>
      <c r="F15" s="489"/>
      <c r="G15" s="491"/>
      <c r="H15" s="163"/>
      <c r="I15" s="251" t="str">
        <f>IF($H$11=4,"",D5)</f>
        <v/>
      </c>
      <c r="J15" s="252" t="str">
        <f>IF($H$11=4,"",D6)</f>
        <v/>
      </c>
      <c r="K15" s="132"/>
      <c r="L15" s="131"/>
      <c r="M15" s="126"/>
      <c r="N15" s="125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</row>
    <row r="16" spans="1:55" ht="24" customHeight="1">
      <c r="A16" s="163"/>
      <c r="B16" s="253" t="str">
        <f>IF(H11=4,D7,"")</f>
        <v/>
      </c>
      <c r="C16" s="254" t="str">
        <f>IF(H11=4,D8,"")</f>
        <v/>
      </c>
      <c r="D16" s="492"/>
      <c r="E16" s="493"/>
      <c r="F16" s="492"/>
      <c r="G16" s="494"/>
      <c r="H16" s="163"/>
      <c r="I16" s="253" t="str">
        <f>IF($H$11=4,"",D5)</f>
        <v/>
      </c>
      <c r="J16" s="254" t="str">
        <f>IF($H$11=4,"",D7)</f>
        <v/>
      </c>
      <c r="K16" s="134"/>
      <c r="L16" s="133"/>
      <c r="M16" s="128"/>
      <c r="N16" s="127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</row>
    <row r="17" spans="1:55" ht="24" customHeight="1">
      <c r="A17" s="163"/>
      <c r="B17" s="253" t="str">
        <f>IF(H11=4,D5,"")</f>
        <v/>
      </c>
      <c r="C17" s="254" t="str">
        <f>IF(H11=4,D7,"")</f>
        <v/>
      </c>
      <c r="D17" s="492"/>
      <c r="E17" s="493"/>
      <c r="F17" s="492"/>
      <c r="G17" s="494"/>
      <c r="H17" s="163"/>
      <c r="I17" s="253" t="str">
        <f>IF($H$11=4,"",D6)</f>
        <v/>
      </c>
      <c r="J17" s="254" t="str">
        <f>IF($H$11=4,"",D7)</f>
        <v/>
      </c>
      <c r="K17" s="134"/>
      <c r="L17" s="133"/>
      <c r="M17" s="128"/>
      <c r="N17" s="127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</row>
    <row r="18" spans="1:55" ht="24" customHeight="1">
      <c r="A18" s="163"/>
      <c r="B18" s="253" t="str">
        <f>IF(H11=4,D6,"")</f>
        <v/>
      </c>
      <c r="C18" s="254" t="str">
        <f>IF(H11=4,D8,"")</f>
        <v/>
      </c>
      <c r="D18" s="492"/>
      <c r="E18" s="493"/>
      <c r="F18" s="492"/>
      <c r="G18" s="494"/>
      <c r="H18" s="163"/>
      <c r="I18" s="253" t="str">
        <f>IF($H$11=4,"",D5)</f>
        <v/>
      </c>
      <c r="J18" s="254" t="str">
        <f>IF($H$11=4,"",D6)</f>
        <v/>
      </c>
      <c r="K18" s="134"/>
      <c r="L18" s="133"/>
      <c r="M18" s="128"/>
      <c r="N18" s="127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</row>
    <row r="19" spans="1:55" ht="24" customHeight="1">
      <c r="A19" s="163"/>
      <c r="B19" s="253" t="str">
        <f>IF(H11=4,D5,"")</f>
        <v/>
      </c>
      <c r="C19" s="254" t="str">
        <f>IF(H11=4,D8,"")</f>
        <v/>
      </c>
      <c r="D19" s="492"/>
      <c r="E19" s="493"/>
      <c r="F19" s="492"/>
      <c r="G19" s="494"/>
      <c r="H19" s="163"/>
      <c r="I19" s="253" t="str">
        <f>IF($H$11=4,"",D5)</f>
        <v/>
      </c>
      <c r="J19" s="254" t="str">
        <f>IF($H$11=4,"",D7)</f>
        <v/>
      </c>
      <c r="K19" s="134"/>
      <c r="L19" s="133"/>
      <c r="M19" s="128"/>
      <c r="N19" s="127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</row>
    <row r="20" spans="1:55" ht="24" customHeight="1" thickBot="1">
      <c r="A20" s="163"/>
      <c r="B20" s="255" t="str">
        <f>IF(H11=4,D6,"")</f>
        <v/>
      </c>
      <c r="C20" s="256" t="str">
        <f>IF(H11=4,D7,"")</f>
        <v/>
      </c>
      <c r="D20" s="495"/>
      <c r="E20" s="496"/>
      <c r="F20" s="495"/>
      <c r="G20" s="497"/>
      <c r="H20" s="163"/>
      <c r="I20" s="255" t="str">
        <f>IF($H$11=4,"",D6)</f>
        <v/>
      </c>
      <c r="J20" s="256" t="str">
        <f>IF($H$11=4,"",D7)</f>
        <v/>
      </c>
      <c r="K20" s="136"/>
      <c r="L20" s="135"/>
      <c r="M20" s="130"/>
      <c r="N20" s="129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</row>
    <row r="21" spans="1:55" ht="6.75" customHeight="1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</row>
    <row r="22" spans="1:55" ht="5.25" customHeight="1" thickBot="1">
      <c r="A22" s="163"/>
      <c r="B22" s="170"/>
      <c r="C22" s="170"/>
      <c r="D22" s="170"/>
      <c r="E22" s="170"/>
      <c r="F22" s="170"/>
      <c r="G22" s="184"/>
      <c r="H22" s="184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</row>
    <row r="23" spans="1:55" ht="16.5" hidden="1" thickTop="1" thickBot="1">
      <c r="A23" s="163"/>
      <c r="B23" s="185"/>
      <c r="C23" s="186" t="s">
        <v>9</v>
      </c>
      <c r="D23" s="186" t="s">
        <v>10</v>
      </c>
      <c r="E23" s="186" t="s">
        <v>11</v>
      </c>
      <c r="F23" s="187" t="s">
        <v>12</v>
      </c>
      <c r="G23" s="188" t="s">
        <v>21</v>
      </c>
      <c r="H23" s="189" t="s">
        <v>22</v>
      </c>
      <c r="I23" s="170"/>
      <c r="J23" s="190" t="s">
        <v>25</v>
      </c>
      <c r="K23" s="186" t="s">
        <v>9</v>
      </c>
      <c r="L23" s="186" t="s">
        <v>10</v>
      </c>
      <c r="M23" s="186" t="s">
        <v>11</v>
      </c>
      <c r="N23" s="186" t="s">
        <v>12</v>
      </c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</row>
    <row r="24" spans="1:55" hidden="1">
      <c r="A24" s="163"/>
      <c r="B24" s="191" t="s">
        <v>2</v>
      </c>
      <c r="C24" s="192" t="str">
        <f>IF(H11="","",IF(H11=4,IF(D15="","",IF(D15&lt;E15,$L$6,$L$5)),IF(K15="","",IF(K15&lt;L15,$L$6,$L$5))))</f>
        <v/>
      </c>
      <c r="D24" s="193" t="str">
        <f>IF(H11="","",IF(H11=4,IF(D17="","",IF(D17&lt;E17,$L$6,$L$5)),IF(K16="","",IF(K16&lt;L16,$L$6,$L$5))))</f>
        <v/>
      </c>
      <c r="E24" s="193" t="str">
        <f>IF(H11="","",IF(H11=4,IF(D19="","",IF(D19&lt;E19,$L$6,$L$5)),IF(K18="","",IF(K18&lt;L18,$L$6,$L$5))))</f>
        <v/>
      </c>
      <c r="F24" s="194" t="str">
        <f>IF(H11="","",IF(H11=4,"",IF(K19="","",IF(K19&lt;L19,$L$6,$L$5))))</f>
        <v/>
      </c>
      <c r="G24" s="193">
        <f>IF(H11="","",IF(H11=4,SUM(D15,D17,D19),SUM(K15,K16,K18,K19)))</f>
        <v>0</v>
      </c>
      <c r="H24" s="195">
        <f>IF(H11="","",IF(H11=4,SUM(E15,E17,E19),SUM(L15,L16,L18,L19)))</f>
        <v>0</v>
      </c>
      <c r="I24" s="170"/>
      <c r="J24" s="196" t="s">
        <v>2</v>
      </c>
      <c r="K24" s="192" t="str">
        <f>IF(C24="","",IF(H11="","",IF(H11=3,M15,F15)))</f>
        <v/>
      </c>
      <c r="L24" s="193" t="str">
        <f>IF(D24="","",IF(H11="","",IF(H11=3,M16,F17)))</f>
        <v/>
      </c>
      <c r="M24" s="193" t="str">
        <f>IF(E24="","",IF(H11="","",IF(H11=3,M18,F19)))</f>
        <v/>
      </c>
      <c r="N24" s="194" t="str">
        <f>IF(F24="","",IF(H11="","",IF(H11=3,M19,"")))</f>
        <v/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</row>
    <row r="25" spans="1:55" hidden="1">
      <c r="A25" s="163"/>
      <c r="B25" s="197" t="s">
        <v>3</v>
      </c>
      <c r="C25" s="198" t="str">
        <f>IF(H11="","",IF(H11=4,IF(E15="","",IF(E15&lt;D15,$L$6,$L$5)),IF(L15="","",IF(L15&lt;K15,$L$6,$L$5))))</f>
        <v/>
      </c>
      <c r="D25" s="199" t="str">
        <f>IF(H11="","",IF(H11=4,IF(D18="","",IF(D18&lt;E18,$L$6,$L$5)),IF(K17="","",IF(K17&lt;L17,$L$6,$L$5))))</f>
        <v/>
      </c>
      <c r="E25" s="199" t="str">
        <f>IF(H11="","",IF(H11=4,IF(D20="","",IF(D20&lt;E20,$L$6,$L$5)),IF(L18="","",IF(L18&lt;K18,$L$6,$L$5))))</f>
        <v/>
      </c>
      <c r="F25" s="200" t="str">
        <f>IF(H11="","",IF(H11=4,"",IF(K20="","",IF(K20&lt;L20,$L$6,$L$5))))</f>
        <v/>
      </c>
      <c r="G25" s="199">
        <f>IF(H11="","",IF(H11=4,SUM(E15,D18,D20),SUM(L15,K17,L18,K20)))</f>
        <v>0</v>
      </c>
      <c r="H25" s="201">
        <f>IF(H11="","",IF(H11=4,SUM(D15,D17,D19),SUM(K15,L17,K18,L20)))</f>
        <v>0</v>
      </c>
      <c r="I25" s="170"/>
      <c r="J25" s="202" t="s">
        <v>3</v>
      </c>
      <c r="K25" s="198" t="str">
        <f>IF(C25="","",IF(H11="","",IF(H11=3,N15,G15)))</f>
        <v/>
      </c>
      <c r="L25" s="199" t="str">
        <f>IF(D25="","",IF(H11="","",IF(H11=3,M17,F18)))</f>
        <v/>
      </c>
      <c r="M25" s="199" t="str">
        <f>IF(E25="","",IF(H11="","",IF(H11=3,N18,F20)))</f>
        <v/>
      </c>
      <c r="N25" s="200" t="str">
        <f>IF(F25="","",IF(H11="","",IF(H11=3,M20,"")))</f>
        <v/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</row>
    <row r="26" spans="1:55" hidden="1">
      <c r="A26" s="163"/>
      <c r="B26" s="203" t="s">
        <v>4</v>
      </c>
      <c r="C26" s="204" t="str">
        <f>IF(H11="","",IF(H11=4,IF(D16="","",IF(D16&lt;E16,$L$6,$L$5)),IF(L16="","",IF(L16&lt;K16,$L$6,$L$5))))</f>
        <v/>
      </c>
      <c r="D26" s="205" t="str">
        <f>IF(H11="","",IF(H11=4,IF(E17="","",IF(E17&lt;D17,$L$6,$L$5)),IF(L17="","",IF(L17&lt;K17,$L$6,$L$5))))</f>
        <v/>
      </c>
      <c r="E26" s="205" t="str">
        <f>IF(H11="","",IF(H11=4,IF(E20="","",IF(E20&lt;D20,$L$6,$L$5)),IF(L19="","",IF(L19&lt;K19,$L$6,$L$5))))</f>
        <v/>
      </c>
      <c r="F26" s="206" t="str">
        <f>IF(H11="","",IF(H11=4,"",IF(L20="","",IF(L20&lt;K20,$L$6,$L$5))))</f>
        <v/>
      </c>
      <c r="G26" s="205">
        <f>IF(H11="","",IF(H11=4,SUM(D16,E17,E20),SUM(L16,L17,L19,L20)))</f>
        <v>0</v>
      </c>
      <c r="H26" s="207">
        <f>IF(H11="","",IF(H11=4,SUM(E16,D17,D20),SUM(K16,K17,K19,K20)))</f>
        <v>0</v>
      </c>
      <c r="I26" s="170"/>
      <c r="J26" s="208" t="s">
        <v>4</v>
      </c>
      <c r="K26" s="204" t="str">
        <f>IF(C26="","",IF(H11="","",IF(H11=3,N16,F16)))</f>
        <v/>
      </c>
      <c r="L26" s="205" t="str">
        <f>IF(D26="","",IF(H11="","",IF(H11=3,N17,G17)))</f>
        <v/>
      </c>
      <c r="M26" s="205" t="str">
        <f>IF(E26="","",IF(H11="","",IF(H11=3,N19,G20)))</f>
        <v/>
      </c>
      <c r="N26" s="206" t="str">
        <f>IF(F26="","",IF(H11="","",IF(H11=3,N20,"")))</f>
        <v/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</row>
    <row r="27" spans="1:55" ht="15.75" hidden="1" thickBot="1">
      <c r="A27" s="163"/>
      <c r="B27" s="209" t="s">
        <v>5</v>
      </c>
      <c r="C27" s="210" t="str">
        <f>IF(H11="","",IF(H11=3,"",IF(E16="","",IF(E16&lt;D16,$L$6,$L$5))))</f>
        <v/>
      </c>
      <c r="D27" s="211" t="str">
        <f>IF(H11="","",IF(H11=3,"",IF(E18="","",IF(E18&lt;D18,$L$6,$L$5))))</f>
        <v/>
      </c>
      <c r="E27" s="211" t="str">
        <f>IF(H11="","",IF(H11=3,"",IF(E19="","",IF(E19&lt;D19,$L$6,$L$5))))</f>
        <v/>
      </c>
      <c r="F27" s="212" t="str">
        <f>IF(H11="","",IF(H11=4,"",IF(K20="","","")))</f>
        <v/>
      </c>
      <c r="G27" s="213" t="str">
        <f>IF(H11="","",IF(H11=4,SUM(E16,E18,E19),""))</f>
        <v/>
      </c>
      <c r="H27" s="214" t="str">
        <f>IF(H11="","",IF(H11=4,SUM(D16,D18,D19),""))</f>
        <v/>
      </c>
      <c r="I27" s="170"/>
      <c r="J27" s="215" t="s">
        <v>5</v>
      </c>
      <c r="K27" s="210" t="str">
        <f>IF(C27="","",IF(H11="","",IF(H11=3,"",G16)))</f>
        <v/>
      </c>
      <c r="L27" s="211" t="str">
        <f>IF(D27="","",IF(H11="","",IF(H11=3,"",G18)))</f>
        <v/>
      </c>
      <c r="M27" s="211" t="str">
        <f>IF(E27="","",IF(H11="","",IF(H11=3,"",G19)))</f>
        <v/>
      </c>
      <c r="N27" s="212" t="str">
        <f>IF(F27="","",IF(H11="","",IF(H11=3,"","")))</f>
        <v/>
      </c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</row>
    <row r="28" spans="1:55" ht="4.5" customHeight="1" thickTop="1">
      <c r="A28" s="163"/>
      <c r="B28" s="170"/>
      <c r="C28" s="170"/>
      <c r="D28" s="170"/>
      <c r="E28" s="170"/>
      <c r="F28" s="170"/>
      <c r="G28" s="163"/>
      <c r="H28" s="163"/>
      <c r="I28" s="163"/>
      <c r="J28" s="163"/>
      <c r="K28" s="163"/>
      <c r="L28" s="163"/>
      <c r="M28" s="163"/>
      <c r="N28" s="163"/>
      <c r="O28" s="170"/>
      <c r="P28" s="170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</row>
    <row r="29" spans="1:55" ht="96" customHeight="1" thickBot="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70"/>
      <c r="P29" s="170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</row>
    <row r="30" spans="1:55" ht="15.75" thickBot="1">
      <c r="A30" s="163"/>
      <c r="B30" s="163"/>
      <c r="C30" s="163"/>
      <c r="D30" s="163"/>
      <c r="E30" s="163"/>
      <c r="F30" s="216"/>
      <c r="G30" s="568" t="s">
        <v>13</v>
      </c>
      <c r="H30" s="568"/>
      <c r="I30" s="568" t="s">
        <v>20</v>
      </c>
      <c r="J30" s="568"/>
      <c r="K30" s="568"/>
      <c r="L30" s="569"/>
      <c r="M30" s="565" t="s">
        <v>1</v>
      </c>
      <c r="N30" s="566"/>
      <c r="O30" s="11" t="s">
        <v>23</v>
      </c>
      <c r="P30" s="217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</row>
    <row r="31" spans="1:55" ht="15.75" thickBot="1">
      <c r="A31" s="163"/>
      <c r="B31" s="163"/>
      <c r="C31" s="163"/>
      <c r="D31" s="163"/>
      <c r="E31" s="163"/>
      <c r="F31" s="218"/>
      <c r="G31" s="570"/>
      <c r="H31" s="570"/>
      <c r="I31" s="570"/>
      <c r="J31" s="570"/>
      <c r="K31" s="570"/>
      <c r="L31" s="571"/>
      <c r="M31" s="150" t="s">
        <v>14</v>
      </c>
      <c r="N31" s="151" t="s">
        <v>15</v>
      </c>
      <c r="O31" s="81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</row>
    <row r="32" spans="1:55" ht="21">
      <c r="A32" s="163"/>
      <c r="B32" s="163"/>
      <c r="C32" s="577" t="str">
        <f>D5</f>
        <v/>
      </c>
      <c r="D32" s="577"/>
      <c r="E32" s="578"/>
      <c r="F32" s="233" t="str">
        <f>D5</f>
        <v/>
      </c>
      <c r="G32" s="567" t="str">
        <f>IF(C24="","",IF(F32="","",SUM(C24,D24,E24,F24)))</f>
        <v/>
      </c>
      <c r="H32" s="567"/>
      <c r="I32" s="12"/>
      <c r="J32" s="13" t="str">
        <f>IF(C24="","",IF(F32="","",G24-H24))</f>
        <v/>
      </c>
      <c r="K32" s="12"/>
      <c r="L32" s="82"/>
      <c r="M32" s="85" t="str">
        <f>IF(G32="","",IF(H11=3,RANK(G32,$G$32:$G$35),RANK(G32,$G$32:$G$35)))</f>
        <v/>
      </c>
      <c r="N32" s="147" t="str">
        <f>IF(J32="","",IF(H11=3,RANK(J32,$J$32:$J$35)/10,RANK(J32,$J$32:$J$35)/10))</f>
        <v/>
      </c>
      <c r="O32" s="143" t="str">
        <f>IF(G32="","",IF(H11=3,RANK(Q32,$Q$32:$GQ$34,1),RANK(Q32,$Q$32:$Q$35,1)))</f>
        <v/>
      </c>
      <c r="P32" s="163"/>
      <c r="Q32" s="219" t="e">
        <f>M32+N32</f>
        <v>#VALUE!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</row>
    <row r="33" spans="1:55" ht="21">
      <c r="A33" s="163"/>
      <c r="B33" s="163"/>
      <c r="C33" s="579" t="str">
        <f>D6</f>
        <v/>
      </c>
      <c r="D33" s="579"/>
      <c r="E33" s="580"/>
      <c r="F33" s="234" t="str">
        <f>D6</f>
        <v/>
      </c>
      <c r="G33" s="583" t="str">
        <f>IF(C25="","",IF(F33="","",SUM(C25,D25,E25,F25)))</f>
        <v/>
      </c>
      <c r="H33" s="583"/>
      <c r="I33" s="1"/>
      <c r="J33" s="8" t="str">
        <f>IF(C25="","",IF(F33="","",G25-H25))</f>
        <v/>
      </c>
      <c r="K33" s="1"/>
      <c r="L33" s="83"/>
      <c r="M33" s="86" t="str">
        <f>IF(G33="","",IF(H12=3,RANK(G33,$G$32:$G$35),RANK(G33,$G$32:$G$35)))</f>
        <v/>
      </c>
      <c r="N33" s="148" t="str">
        <f>IF(J33="","",IF(H12=3,RANK(J33,$J$32:$J$35)/10,RANK(J33,$J$32:$J$35)/10))</f>
        <v/>
      </c>
      <c r="O33" s="144" t="str">
        <f>IF(G33="","",IF(H11=3,RANK(Q33,$Q$32:$GQ$34,1),RANK(Q33,$Q$32:$Q$35,1)))</f>
        <v/>
      </c>
      <c r="P33" s="163"/>
      <c r="Q33" s="219" t="e">
        <f>M33+N33</f>
        <v>#VALUE!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</row>
    <row r="34" spans="1:55" ht="21">
      <c r="A34" s="163"/>
      <c r="B34" s="163"/>
      <c r="C34" s="584" t="str">
        <f>D7</f>
        <v/>
      </c>
      <c r="D34" s="584"/>
      <c r="E34" s="585"/>
      <c r="F34" s="235" t="str">
        <f>D7</f>
        <v/>
      </c>
      <c r="G34" s="582" t="str">
        <f>IF(C26="","",IF(F34="","",SUM(C26,D26,E26,F26)))</f>
        <v/>
      </c>
      <c r="H34" s="582"/>
      <c r="I34" s="2"/>
      <c r="J34" s="9" t="str">
        <f>IF(C26="","",IF(F34="","",G26-H26))</f>
        <v/>
      </c>
      <c r="K34" s="2"/>
      <c r="L34" s="84"/>
      <c r="M34" s="95" t="str">
        <f>IF(G34="","",IF(H13=3,RANK(G34,$G$32:$G$35),RANK(G34,$G$32:$G$35)))</f>
        <v/>
      </c>
      <c r="N34" s="152" t="str">
        <f>IF(J34="","",IF(H13=3,RANK(J34,$J$32:$J$35)/10,RANK(J34,$J$32:$J$35)/10))</f>
        <v/>
      </c>
      <c r="O34" s="145" t="str">
        <f>IF(G34="","",IF(H11=3,RANK(Q34,$Q$32:$GQ$34,1),RANK(Q34,$Q$32:$Q$35,1)))</f>
        <v/>
      </c>
      <c r="P34" s="163"/>
      <c r="Q34" s="219" t="e">
        <f>M34+N34</f>
        <v>#VALUE!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</row>
    <row r="35" spans="1:55" ht="21.75" thickBot="1">
      <c r="A35" s="163"/>
      <c r="B35" s="163"/>
      <c r="C35" s="577" t="str">
        <f>IF(H11=3,"",D8)</f>
        <v/>
      </c>
      <c r="D35" s="577"/>
      <c r="E35" s="578"/>
      <c r="F35" s="236" t="str">
        <f>IF(H11=3,"",D8)</f>
        <v/>
      </c>
      <c r="G35" s="581" t="str">
        <f>IF(C27="","",IF(F35="","",SUM(C27,D27,E27,F27)))</f>
        <v/>
      </c>
      <c r="H35" s="581"/>
      <c r="I35" s="403"/>
      <c r="J35" s="238" t="str">
        <f>IF(C27="","",IF(F35="","",G27-H27))</f>
        <v/>
      </c>
      <c r="K35" s="403"/>
      <c r="L35" s="404"/>
      <c r="M35" s="240" t="str">
        <f>IF(G35="","",IF(H14=3,RANK(G35,$G$32:$G$35),RANK(G35,$G$32:$G$35)))</f>
        <v/>
      </c>
      <c r="N35" s="409" t="str">
        <f>IF(J35="","",IF(H14=3,RANK(J35,$J$32:$J$35)/10,RANK(J35,$J$32:$J$35)/10))</f>
        <v/>
      </c>
      <c r="O35" s="410" t="str">
        <f>IF(G35="","",IF(H11=3,RANK(Q35,$Q$32:$GQ$34,1),RANK(Q35,$Q$32:$Q$35,1)))</f>
        <v/>
      </c>
      <c r="P35" s="163"/>
      <c r="Q35" s="219" t="e">
        <f>M35+N35</f>
        <v>#VALUE!</v>
      </c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</row>
    <row r="36" spans="1:5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</row>
    <row r="37" spans="1:5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</row>
    <row r="38" spans="1:5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</row>
    <row r="39" spans="1:5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</row>
    <row r="40" spans="1:5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</row>
    <row r="41" spans="1:5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</row>
    <row r="42" spans="1:5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</row>
    <row r="43" spans="1:5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</row>
    <row r="44" spans="1:5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</row>
    <row r="45" spans="1:5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</row>
    <row r="46" spans="1:5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</row>
    <row r="47" spans="1:5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</row>
    <row r="48" spans="1:5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</row>
    <row r="49" spans="1:54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</row>
    <row r="50" spans="1:54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</row>
    <row r="51" spans="1:54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</row>
    <row r="52" spans="1:54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</row>
    <row r="53" spans="1:54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</row>
    <row r="54" spans="1:54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</row>
    <row r="55" spans="1:54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</row>
    <row r="56" spans="1:54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</row>
    <row r="57" spans="1:54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</row>
    <row r="58" spans="1:54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</row>
    <row r="59" spans="1:54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</row>
    <row r="60" spans="1:54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</row>
    <row r="61" spans="1:54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</row>
    <row r="62" spans="1:54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</row>
    <row r="63" spans="1:54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</row>
    <row r="64" spans="1:54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</row>
    <row r="65" spans="1:54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</row>
    <row r="66" spans="1:54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</row>
    <row r="67" spans="1:54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</row>
    <row r="68" spans="1:54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</row>
    <row r="69" spans="1:54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</row>
    <row r="70" spans="1:54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</row>
    <row r="71" spans="1:54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</row>
    <row r="72" spans="1:54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</row>
    <row r="73" spans="1:54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</row>
    <row r="74" spans="1:54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</row>
    <row r="75" spans="1:54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</row>
    <row r="76" spans="1:54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</row>
    <row r="77" spans="1:54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</row>
    <row r="78" spans="1:54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</row>
    <row r="79" spans="1:54">
      <c r="A79" s="163"/>
      <c r="B79" s="163"/>
      <c r="C79" s="163"/>
      <c r="D79" s="163"/>
      <c r="E79" s="163"/>
    </row>
    <row r="80" spans="1:54">
      <c r="A80" s="163"/>
      <c r="B80" s="163"/>
      <c r="C80" s="163"/>
      <c r="D80" s="163"/>
      <c r="E80" s="163"/>
    </row>
    <row r="81" spans="1:5">
      <c r="A81" s="163"/>
      <c r="B81" s="163"/>
      <c r="C81" s="163"/>
      <c r="D81" s="163"/>
      <c r="E81" s="163"/>
    </row>
    <row r="82" spans="1:5">
      <c r="A82" s="163"/>
      <c r="B82" s="163"/>
      <c r="C82" s="163"/>
      <c r="D82" s="163"/>
      <c r="E82" s="163"/>
    </row>
    <row r="83" spans="1:5">
      <c r="A83" s="163"/>
      <c r="B83" s="163"/>
      <c r="C83" s="163"/>
      <c r="D83" s="163"/>
      <c r="E83" s="163"/>
    </row>
    <row r="84" spans="1:5">
      <c r="A84" s="163"/>
      <c r="B84" s="163"/>
      <c r="C84" s="163"/>
      <c r="D84" s="163"/>
      <c r="E84" s="163"/>
    </row>
    <row r="85" spans="1:5">
      <c r="A85" s="163"/>
      <c r="B85" s="163"/>
      <c r="C85" s="163"/>
      <c r="D85" s="163"/>
      <c r="E85" s="163"/>
    </row>
    <row r="86" spans="1:5">
      <c r="A86" s="163"/>
      <c r="B86" s="163"/>
      <c r="C86" s="163"/>
      <c r="D86" s="163"/>
      <c r="E86" s="163"/>
    </row>
    <row r="87" spans="1:5">
      <c r="A87" s="163"/>
      <c r="B87" s="163"/>
      <c r="C87" s="163"/>
      <c r="D87" s="163"/>
      <c r="E87" s="163"/>
    </row>
    <row r="88" spans="1:5">
      <c r="A88" s="163"/>
      <c r="B88" s="163"/>
      <c r="C88" s="163"/>
      <c r="D88" s="163"/>
      <c r="E88" s="163"/>
    </row>
    <row r="89" spans="1:5">
      <c r="A89" s="163"/>
      <c r="B89" s="163"/>
      <c r="C89" s="163"/>
      <c r="D89" s="163"/>
      <c r="E89" s="163"/>
    </row>
    <row r="90" spans="1:5">
      <c r="A90" s="163"/>
      <c r="B90" s="163"/>
      <c r="C90" s="163"/>
      <c r="D90" s="163"/>
      <c r="E90" s="163"/>
    </row>
    <row r="91" spans="1:5">
      <c r="A91" s="163"/>
      <c r="B91" s="163"/>
      <c r="C91" s="163"/>
      <c r="D91" s="163"/>
      <c r="E91" s="163"/>
    </row>
    <row r="92" spans="1:5">
      <c r="A92" s="163"/>
    </row>
    <row r="93" spans="1:5">
      <c r="A93" s="163"/>
    </row>
    <row r="94" spans="1:5">
      <c r="A94" s="163"/>
    </row>
    <row r="95" spans="1:5">
      <c r="A95" s="163"/>
    </row>
    <row r="96" spans="1:5">
      <c r="A96" s="163"/>
    </row>
    <row r="97" spans="1:1">
      <c r="A97" s="163"/>
    </row>
    <row r="98" spans="1:1">
      <c r="A98" s="163"/>
    </row>
    <row r="99" spans="1:1">
      <c r="A99" s="163"/>
    </row>
    <row r="100" spans="1:1">
      <c r="A100" s="163"/>
    </row>
    <row r="101" spans="1:1">
      <c r="A101" s="163"/>
    </row>
    <row r="102" spans="1:1">
      <c r="A102" s="163"/>
    </row>
    <row r="103" spans="1:1">
      <c r="A103" s="163"/>
    </row>
    <row r="104" spans="1:1">
      <c r="A104" s="163"/>
    </row>
    <row r="105" spans="1:1">
      <c r="A105" s="163"/>
    </row>
    <row r="106" spans="1:1">
      <c r="A106" s="163"/>
    </row>
    <row r="107" spans="1:1">
      <c r="A107" s="163"/>
    </row>
    <row r="108" spans="1:1">
      <c r="A108" s="163"/>
    </row>
    <row r="109" spans="1:1">
      <c r="A109" s="163"/>
    </row>
    <row r="110" spans="1:1">
      <c r="A110" s="163"/>
    </row>
    <row r="111" spans="1:1">
      <c r="A111" s="163"/>
    </row>
    <row r="112" spans="1:1">
      <c r="A112" s="163"/>
    </row>
    <row r="113" spans="1:1">
      <c r="A113" s="163"/>
    </row>
    <row r="114" spans="1:1">
      <c r="A114" s="163"/>
    </row>
    <row r="115" spans="1:1">
      <c r="A115" s="163"/>
    </row>
    <row r="116" spans="1:1">
      <c r="A116" s="163"/>
    </row>
    <row r="117" spans="1:1">
      <c r="A117" s="163"/>
    </row>
    <row r="118" spans="1:1">
      <c r="A118" s="163"/>
    </row>
    <row r="119" spans="1:1">
      <c r="A119" s="163"/>
    </row>
    <row r="120" spans="1:1">
      <c r="A120" s="163"/>
    </row>
  </sheetData>
  <sheetProtection sheet="1" objects="1" scenarios="1" selectLockedCells="1"/>
  <mergeCells count="25">
    <mergeCell ref="C33:E33"/>
    <mergeCell ref="C35:E35"/>
    <mergeCell ref="G35:H35"/>
    <mergeCell ref="G30:H31"/>
    <mergeCell ref="G34:H34"/>
    <mergeCell ref="G33:H33"/>
    <mergeCell ref="C34:E34"/>
    <mergeCell ref="M30:N30"/>
    <mergeCell ref="G32:H32"/>
    <mergeCell ref="I30:L31"/>
    <mergeCell ref="B13:G13"/>
    <mergeCell ref="C4:E4"/>
    <mergeCell ref="M14:N14"/>
    <mergeCell ref="I14:J14"/>
    <mergeCell ref="C32:E32"/>
    <mergeCell ref="B2:C2"/>
    <mergeCell ref="I13:N13"/>
    <mergeCell ref="D14:E14"/>
    <mergeCell ref="F14:G14"/>
    <mergeCell ref="K14:L14"/>
    <mergeCell ref="B14:C14"/>
    <mergeCell ref="D5:H5"/>
    <mergeCell ref="D6:H6"/>
    <mergeCell ref="D7:H7"/>
    <mergeCell ref="D8:H8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</sheetPr>
  <dimension ref="A1:AY75"/>
  <sheetViews>
    <sheetView showGridLines="0" showRowColHeaders="0" zoomScale="97" zoomScaleNormal="97" zoomScalePageLayoutView="91" workbookViewId="0">
      <selection activeCell="D14" sqref="D14"/>
    </sheetView>
  </sheetViews>
  <sheetFormatPr baseColWidth="10" defaultRowHeight="15"/>
  <cols>
    <col min="1" max="1" width="57.7109375" customWidth="1"/>
    <col min="2" max="3" width="27.85546875" customWidth="1"/>
    <col min="4" max="8" width="8.42578125" customWidth="1"/>
    <col min="9" max="10" width="27.85546875" customWidth="1"/>
    <col min="11" max="14" width="8.42578125" customWidth="1"/>
    <col min="15" max="15" width="13.7109375" customWidth="1"/>
    <col min="17" max="17" width="11.42578125" hidden="1" customWidth="1"/>
  </cols>
  <sheetData>
    <row r="1" spans="1:51" ht="29.25" thickBot="1">
      <c r="A1" s="163"/>
      <c r="B1" s="546" t="s">
        <v>114</v>
      </c>
      <c r="C1" s="547"/>
      <c r="D1" s="225">
        <v>2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</row>
    <row r="2" spans="1:51" ht="1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</row>
    <row r="3" spans="1:51" ht="29.25" thickBot="1">
      <c r="A3" s="163"/>
      <c r="B3" s="163"/>
      <c r="C3" s="574" t="s">
        <v>130</v>
      </c>
      <c r="D3" s="574"/>
      <c r="E3" s="574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</row>
    <row r="4" spans="1:51" ht="29.25" thickBot="1">
      <c r="A4" s="179">
        <v>21</v>
      </c>
      <c r="B4" s="163"/>
      <c r="C4" s="17" t="s">
        <v>2</v>
      </c>
      <c r="D4" s="589" t="str">
        <f>IF(Tournoi!L5="zzz","",Tournoi!L5)</f>
        <v/>
      </c>
      <c r="E4" s="590"/>
      <c r="F4" s="590"/>
      <c r="G4" s="590"/>
      <c r="H4" s="590"/>
      <c r="I4" s="163"/>
      <c r="J4" s="163"/>
      <c r="K4" s="230" t="s">
        <v>17</v>
      </c>
      <c r="L4" s="224">
        <v>3</v>
      </c>
      <c r="M4" s="220" t="s">
        <v>14</v>
      </c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</row>
    <row r="5" spans="1:51" ht="30" thickTop="1" thickBot="1">
      <c r="A5" s="179">
        <v>22</v>
      </c>
      <c r="B5" s="163"/>
      <c r="C5" s="16" t="s">
        <v>3</v>
      </c>
      <c r="D5" s="591" t="str">
        <f>IF(Tournoi!L6="zzz","",Tournoi!L6)</f>
        <v/>
      </c>
      <c r="E5" s="592"/>
      <c r="F5" s="592"/>
      <c r="G5" s="592"/>
      <c r="H5" s="592"/>
      <c r="I5" s="163"/>
      <c r="J5" s="163"/>
      <c r="K5" s="231" t="s">
        <v>18</v>
      </c>
      <c r="L5" s="221">
        <v>1</v>
      </c>
      <c r="M5" s="220" t="s">
        <v>67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</row>
    <row r="6" spans="1:51" ht="29.25" thickBot="1">
      <c r="A6" s="179">
        <v>23</v>
      </c>
      <c r="B6" s="163"/>
      <c r="C6" s="18" t="s">
        <v>4</v>
      </c>
      <c r="D6" s="593" t="str">
        <f>IF(Tournoi!L7="zzz","",Tournoi!L7)</f>
        <v/>
      </c>
      <c r="E6" s="594"/>
      <c r="F6" s="594"/>
      <c r="G6" s="594"/>
      <c r="H6" s="594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</row>
    <row r="7" spans="1:51" ht="29.25" thickBot="1">
      <c r="A7" s="179">
        <v>24</v>
      </c>
      <c r="B7" s="163"/>
      <c r="C7" s="16" t="s">
        <v>5</v>
      </c>
      <c r="D7" s="589" t="str">
        <f>IF(Tournoi!L8="zzz","",Tournoi!L8)</f>
        <v/>
      </c>
      <c r="E7" s="590"/>
      <c r="F7" s="590"/>
      <c r="G7" s="590"/>
      <c r="H7" s="590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</row>
    <row r="8" spans="1:51" s="163" customFormat="1" ht="9.9499999999999993" customHeight="1">
      <c r="D8" s="180"/>
    </row>
    <row r="9" spans="1:51" s="163" customFormat="1" ht="9.9499999999999993" customHeight="1" thickBot="1"/>
    <row r="10" spans="1:51" s="169" customFormat="1" ht="36.75" thickBot="1">
      <c r="B10" s="226"/>
      <c r="C10" s="226"/>
      <c r="D10" s="226"/>
      <c r="E10" s="227" t="s">
        <v>19</v>
      </c>
      <c r="F10" s="227"/>
      <c r="G10" s="227"/>
      <c r="H10" s="228">
        <f>Tournoi!K21</f>
        <v>0</v>
      </c>
      <c r="I10" s="227" t="s">
        <v>130</v>
      </c>
      <c r="K10" s="226"/>
      <c r="L10" s="226"/>
      <c r="M10" s="226"/>
      <c r="N10" s="226"/>
    </row>
    <row r="11" spans="1:51" s="163" customFormat="1" ht="57" customHeight="1" thickBot="1">
      <c r="B11" s="181"/>
      <c r="C11" s="181"/>
      <c r="D11" s="181"/>
      <c r="E11" s="182"/>
      <c r="F11" s="182"/>
      <c r="G11" s="182"/>
      <c r="H11" s="183"/>
      <c r="I11" s="181"/>
      <c r="J11" s="181"/>
      <c r="K11" s="181"/>
      <c r="L11" s="181"/>
      <c r="M11" s="181"/>
      <c r="N11" s="181"/>
    </row>
    <row r="12" spans="1:51" ht="33.75" customHeight="1" thickBot="1">
      <c r="A12" s="163"/>
      <c r="B12" s="586" t="str">
        <f>IF($H$10=4,"Poule de 4","")</f>
        <v/>
      </c>
      <c r="C12" s="587"/>
      <c r="D12" s="587"/>
      <c r="E12" s="587"/>
      <c r="F12" s="587"/>
      <c r="G12" s="588"/>
      <c r="H12" s="159"/>
      <c r="I12" s="586" t="str">
        <f>IF($H$10=3,"Poule de 3","")</f>
        <v/>
      </c>
      <c r="J12" s="603"/>
      <c r="K12" s="603"/>
      <c r="L12" s="603"/>
      <c r="M12" s="603"/>
      <c r="N12" s="604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</row>
    <row r="13" spans="1:51" ht="16.5" customHeight="1" thickBot="1">
      <c r="A13" s="163"/>
      <c r="B13" s="601" t="str">
        <f>IF($H$10=4,"Rencontres","")</f>
        <v/>
      </c>
      <c r="C13" s="602"/>
      <c r="D13" s="601" t="str">
        <f>IF($H$10=4,"Scores","")</f>
        <v/>
      </c>
      <c r="E13" s="602"/>
      <c r="F13" s="601" t="str">
        <f>IF($H$10=4,"Contrats","")</f>
        <v/>
      </c>
      <c r="G13" s="602"/>
      <c r="H13" s="159"/>
      <c r="I13" s="613" t="str">
        <f>IF($H$10=3,"Rencontres","")</f>
        <v/>
      </c>
      <c r="J13" s="614"/>
      <c r="K13" s="595" t="str">
        <f>IF($H$10=3,"Scores","")</f>
        <v/>
      </c>
      <c r="L13" s="596"/>
      <c r="M13" s="595" t="str">
        <f>IF($H$10=3,"Contrats","")</f>
        <v/>
      </c>
      <c r="N13" s="596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</row>
    <row r="14" spans="1:51" ht="24" customHeight="1">
      <c r="A14" s="163"/>
      <c r="B14" s="257" t="str">
        <f>IF(H10=4,D4,"")</f>
        <v/>
      </c>
      <c r="C14" s="258" t="str">
        <f>IF(H10=4,D5,"")</f>
        <v/>
      </c>
      <c r="D14" s="489"/>
      <c r="E14" s="490"/>
      <c r="F14" s="498"/>
      <c r="G14" s="499"/>
      <c r="H14" s="163"/>
      <c r="I14" s="242" t="str">
        <f>IF($H$10=4,"",D4)</f>
        <v/>
      </c>
      <c r="J14" s="243" t="str">
        <f>IF($H$10=4,"",D5)</f>
        <v/>
      </c>
      <c r="K14" s="132"/>
      <c r="L14" s="131"/>
      <c r="M14" s="97"/>
      <c r="N14" s="96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</row>
    <row r="15" spans="1:51" ht="24" customHeight="1">
      <c r="A15" s="163"/>
      <c r="B15" s="259" t="str">
        <f>IF(H10=4,D6,"")</f>
        <v/>
      </c>
      <c r="C15" s="260" t="str">
        <f>IF(H10=4,D7,"")</f>
        <v/>
      </c>
      <c r="D15" s="492"/>
      <c r="E15" s="493"/>
      <c r="F15" s="500"/>
      <c r="G15" s="501"/>
      <c r="H15" s="163"/>
      <c r="I15" s="244" t="str">
        <f>IF($H$10=4,"",D4)</f>
        <v/>
      </c>
      <c r="J15" s="245" t="str">
        <f>IF($H$10=4,"",D6)</f>
        <v/>
      </c>
      <c r="K15" s="134"/>
      <c r="L15" s="133"/>
      <c r="M15" s="99"/>
      <c r="N15" s="98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</row>
    <row r="16" spans="1:51" ht="24" customHeight="1">
      <c r="A16" s="163"/>
      <c r="B16" s="259" t="str">
        <f>IF(H10=4,D4,"")</f>
        <v/>
      </c>
      <c r="C16" s="260" t="str">
        <f>IF(H10=4,D6,"")</f>
        <v/>
      </c>
      <c r="D16" s="492"/>
      <c r="E16" s="493"/>
      <c r="F16" s="500"/>
      <c r="G16" s="501"/>
      <c r="H16" s="163"/>
      <c r="I16" s="244" t="str">
        <f>IF($H$10=4,"",D5)</f>
        <v/>
      </c>
      <c r="J16" s="245" t="str">
        <f>IF($H$10=4,"",D6)</f>
        <v/>
      </c>
      <c r="K16" s="134"/>
      <c r="L16" s="133"/>
      <c r="M16" s="99"/>
      <c r="N16" s="98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</row>
    <row r="17" spans="1:51" ht="24" customHeight="1">
      <c r="A17" s="163"/>
      <c r="B17" s="259" t="str">
        <f>IF(H10=4,D5,"")</f>
        <v/>
      </c>
      <c r="C17" s="260" t="str">
        <f>IF(H10=4,D7,"")</f>
        <v/>
      </c>
      <c r="D17" s="492"/>
      <c r="E17" s="493"/>
      <c r="F17" s="500"/>
      <c r="G17" s="501"/>
      <c r="H17" s="163"/>
      <c r="I17" s="244" t="str">
        <f>IF($H$10=4,"",D4)</f>
        <v/>
      </c>
      <c r="J17" s="245" t="str">
        <f>IF($H$10=4,"",D5)</f>
        <v/>
      </c>
      <c r="K17" s="134"/>
      <c r="L17" s="133"/>
      <c r="M17" s="99"/>
      <c r="N17" s="98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</row>
    <row r="18" spans="1:51" ht="24" customHeight="1">
      <c r="A18" s="163"/>
      <c r="B18" s="259" t="str">
        <f>IF(H10=4,D4,"")</f>
        <v/>
      </c>
      <c r="C18" s="260" t="str">
        <f>IF(H10=4,D7,"")</f>
        <v/>
      </c>
      <c r="D18" s="492"/>
      <c r="E18" s="493"/>
      <c r="F18" s="500"/>
      <c r="G18" s="501"/>
      <c r="H18" s="163"/>
      <c r="I18" s="244" t="str">
        <f>IF($H$10=4,"",D4)</f>
        <v/>
      </c>
      <c r="J18" s="245" t="str">
        <f>IF($H$10=4,"",D6)</f>
        <v/>
      </c>
      <c r="K18" s="134"/>
      <c r="L18" s="133"/>
      <c r="M18" s="99"/>
      <c r="N18" s="98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</row>
    <row r="19" spans="1:51" ht="24" customHeight="1" thickBot="1">
      <c r="A19" s="163"/>
      <c r="B19" s="261" t="str">
        <f>IF(H10=4,D5,"")</f>
        <v/>
      </c>
      <c r="C19" s="262" t="str">
        <f>IF(H10=4,D6,"")</f>
        <v/>
      </c>
      <c r="D19" s="495"/>
      <c r="E19" s="496"/>
      <c r="F19" s="502"/>
      <c r="G19" s="503"/>
      <c r="H19" s="163"/>
      <c r="I19" s="246" t="str">
        <f>IF($H$10=4,"",D5)</f>
        <v/>
      </c>
      <c r="J19" s="247" t="str">
        <f>IF($H$10=4,"",D6)</f>
        <v/>
      </c>
      <c r="K19" s="136"/>
      <c r="L19" s="135"/>
      <c r="M19" s="101"/>
      <c r="N19" s="100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</row>
    <row r="20" spans="1:51" ht="9.9499999999999993" customHeight="1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</row>
    <row r="21" spans="1:51" ht="9.9499999999999993" customHeight="1" thickBot="1">
      <c r="A21" s="163"/>
      <c r="B21" s="170"/>
      <c r="C21" s="170"/>
      <c r="D21" s="170"/>
      <c r="E21" s="163"/>
      <c r="F21" s="170"/>
      <c r="G21" s="184"/>
      <c r="H21" s="184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</row>
    <row r="22" spans="1:51" ht="16.5" hidden="1" thickTop="1" thickBot="1">
      <c r="A22" s="163"/>
      <c r="B22" s="4"/>
      <c r="C22" s="3" t="s">
        <v>9</v>
      </c>
      <c r="D22" s="3" t="s">
        <v>10</v>
      </c>
      <c r="E22" s="3" t="s">
        <v>11</v>
      </c>
      <c r="F22" s="5" t="s">
        <v>12</v>
      </c>
      <c r="G22" s="6" t="s">
        <v>21</v>
      </c>
      <c r="H22" s="7" t="s">
        <v>22</v>
      </c>
      <c r="I22" s="170"/>
      <c r="J22" s="44" t="s">
        <v>25</v>
      </c>
      <c r="K22" s="3" t="s">
        <v>9</v>
      </c>
      <c r="L22" s="3" t="s">
        <v>10</v>
      </c>
      <c r="M22" s="3" t="s">
        <v>11</v>
      </c>
      <c r="N22" s="3" t="s">
        <v>12</v>
      </c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</row>
    <row r="23" spans="1:51" hidden="1">
      <c r="A23" s="163"/>
      <c r="B23" s="38" t="s">
        <v>2</v>
      </c>
      <c r="C23" s="39" t="str">
        <f>IF(H10="","",IF(H10=4,IF(D14="","",IF(D14&lt;E14,$L$5,$L$4)),IF(K14="","",IF(K14&lt;L14,$L$5,$L$4))))</f>
        <v/>
      </c>
      <c r="D23" s="40" t="str">
        <f>IF(H10="","",IF(H10=4,IF(D16="","",IF(D16&lt;E16,$L$5,$L$4)),IF(K15="","",IF(K15&lt;L15,$L$5,$L$4))))</f>
        <v/>
      </c>
      <c r="E23" s="40" t="str">
        <f>IF(H10="","",IF(H10=4,IF(D18="","",IF(D18&lt;E18,$L$5,$L$4)),IF(K17="","",IF(K17&lt;L17,$L$5,$L$4))))</f>
        <v/>
      </c>
      <c r="F23" s="41" t="str">
        <f>IF(H10="","",IF(H10=4,"",IF(K18="","",IF(K18&lt;L18,$L$5,$L$4))))</f>
        <v/>
      </c>
      <c r="G23" s="40">
        <f>IF(H10="","",IF(H10=4,SUM(D14,D16,D18),SUM(K14,K15,K17,K18)))</f>
        <v>0</v>
      </c>
      <c r="H23" s="42">
        <f>IF(H10="","",IF(H10=4,SUM(E14,E16,E18),SUM(L14,L15,L17,L18)))</f>
        <v>0</v>
      </c>
      <c r="I23" s="170"/>
      <c r="J23" s="43" t="s">
        <v>2</v>
      </c>
      <c r="K23" s="39" t="str">
        <f>IF(C23="","",IF(H10="","",IF(H10=3,M14,F14)))</f>
        <v/>
      </c>
      <c r="L23" s="40" t="str">
        <f>IF(D23="","",IF(H10="","",IF(H10=3,M15,F16)))</f>
        <v/>
      </c>
      <c r="M23" s="40" t="str">
        <f>IF(E23="","",IF(H10="","",IF(H10=3,M17,F18)))</f>
        <v/>
      </c>
      <c r="N23" s="41" t="str">
        <f>IF(F23="","",IF(H10="","",IF(H10=3,M18,"")))</f>
        <v/>
      </c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</row>
    <row r="24" spans="1:51" hidden="1">
      <c r="A24" s="163"/>
      <c r="B24" s="32" t="s">
        <v>3</v>
      </c>
      <c r="C24" s="33" t="str">
        <f>IF(H10="","",IF(H10=4,IF(E14="","",IF(E14&lt;D14,$L$5,$L$4)),IF(L14="","",IF(L14&lt;K14,$L$5,$L$4))))</f>
        <v/>
      </c>
      <c r="D24" s="34" t="str">
        <f>IF(H10="","",IF(H10=4,IF(D17="","",IF(D17&lt;E17,$L$5,$L$4)),IF(K16="","",IF(K16&lt;L16,$L$5,$L$4))))</f>
        <v/>
      </c>
      <c r="E24" s="34" t="str">
        <f>IF(H10="","",IF(H10=4,IF(D19="","",IF(D19&lt;E19,$L$5,$L$4)),IF(L17="","",IF(L17&lt;K17,$L$5,$L$4))))</f>
        <v/>
      </c>
      <c r="F24" s="35" t="str">
        <f>IF(H10="","",IF(H10=4,"",IF(K19="","",IF(K19&lt;L19,$L$5,$L$4))))</f>
        <v/>
      </c>
      <c r="G24" s="34">
        <f>IF(H10="","",IF(H10=4,SUM(E14,D17,D19),SUM(L14,K16,L17,K19)))</f>
        <v>0</v>
      </c>
      <c r="H24" s="36">
        <f>IF(H10="","",IF(H10=4,SUM(D14,D16,D18),SUM(K14,L16,K17,L19)))</f>
        <v>0</v>
      </c>
      <c r="I24" s="170"/>
      <c r="J24" s="37" t="s">
        <v>3</v>
      </c>
      <c r="K24" s="33" t="str">
        <f>IF(C24="","",IF(H10="","",IF(H10=3,N14,G14)))</f>
        <v/>
      </c>
      <c r="L24" s="34" t="str">
        <f>IF(D24="","",IF(H10="","",IF(H10=3,M16,F17)))</f>
        <v/>
      </c>
      <c r="M24" s="34" t="str">
        <f>IF(E24="","",IF(H10="","",IF(H10=3,N17,F19)))</f>
        <v/>
      </c>
      <c r="N24" s="35" t="str">
        <f>IF(F24="","",IF(H10="","",IF(H10=3,M19,"")))</f>
        <v/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</row>
    <row r="25" spans="1:51" hidden="1">
      <c r="A25" s="163"/>
      <c r="B25" s="26" t="s">
        <v>4</v>
      </c>
      <c r="C25" s="27" t="str">
        <f>IF(H10="","",IF(H10=4,IF(D15="","",IF(D15&lt;E15,$L$5,$L$4)),IF(L15="","",IF(L15&lt;K15,$L$5,$L$4))))</f>
        <v/>
      </c>
      <c r="D25" s="28" t="str">
        <f>IF(H10="","",IF(H10=4,IF(E16="","",IF(E16&lt;D16,$L$5,$L$4)),IF(L16="","",IF(L16&lt;K16,$L$5,$L$4))))</f>
        <v/>
      </c>
      <c r="E25" s="28" t="str">
        <f>IF(H10="","",IF(H10=4,IF(E19="","",IF(E19&lt;D19,$L$5,$L$4)),IF(L18="","",IF(L18&lt;K18,$L$5,$L$4))))</f>
        <v/>
      </c>
      <c r="F25" s="29" t="str">
        <f>IF(H10="","",IF(H10=4,"",IF(L19="","",IF(L19&lt;K19,$L$5,$L$4))))</f>
        <v/>
      </c>
      <c r="G25" s="28">
        <f>IF(H10="","",IF(H10=4,SUM(D15,E16,E19),SUM(L15,L16,L18,L19)))</f>
        <v>0</v>
      </c>
      <c r="H25" s="30">
        <f>IF(H10="","",IF(H10=4,SUM(E15,D16,D19),SUM(K15,K16,K18,K19)))</f>
        <v>0</v>
      </c>
      <c r="I25" s="170"/>
      <c r="J25" s="31" t="s">
        <v>4</v>
      </c>
      <c r="K25" s="27" t="str">
        <f>IF(C25="","",IF(H10="","",IF(H10=3,N15,F15)))</f>
        <v/>
      </c>
      <c r="L25" s="28" t="str">
        <f>IF(D25="","",IF(H10="","",IF(H10=3,N16,G16)))</f>
        <v/>
      </c>
      <c r="M25" s="28" t="str">
        <f>IF(E25="","",IF(H10="","",IF(H10=3,N18,G19)))</f>
        <v/>
      </c>
      <c r="N25" s="29" t="str">
        <f>IF(F25="","",IF(H10="","",IF(H10=3,N19,"")))</f>
        <v/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</row>
    <row r="26" spans="1:51" ht="15.75" hidden="1" thickBot="1">
      <c r="A26" s="163"/>
      <c r="B26" s="19" t="s">
        <v>5</v>
      </c>
      <c r="C26" s="20" t="str">
        <f>IF(H10="","",IF(H10=3,"",IF(E15="","",IF(E15&lt;D15,$L$5,$L$4))))</f>
        <v/>
      </c>
      <c r="D26" s="21" t="str">
        <f>IF(H10="","",IF(H10=3,"",IF(E17="","",IF(E17&lt;D17,$L$5,$L$4))))</f>
        <v/>
      </c>
      <c r="E26" s="21" t="str">
        <f>IF(H10="","",IF(H10=3,"",IF(E18="","",IF(E18&lt;D18,$L$5,$L$4))))</f>
        <v/>
      </c>
      <c r="F26" s="22" t="str">
        <f>IF(H10="","",IF(H10=4,"",IF(K19="","","")))</f>
        <v/>
      </c>
      <c r="G26" s="23" t="str">
        <f>IF(H10="","",IF(H10=4,SUM(E15,E17,E18),""))</f>
        <v/>
      </c>
      <c r="H26" s="24" t="str">
        <f>IF(H10="","",IF(H10=4,SUM(D15,D17,D18),""))</f>
        <v/>
      </c>
      <c r="I26" s="170"/>
      <c r="J26" s="25" t="s">
        <v>5</v>
      </c>
      <c r="K26" s="20" t="str">
        <f>IF(C26="","",IF(H10="","",IF(H10=3,"",G15)))</f>
        <v/>
      </c>
      <c r="L26" s="21" t="str">
        <f>IF(D26="","",IF(H10="","",IF(H10=3,"",G17)))</f>
        <v/>
      </c>
      <c r="M26" s="21" t="str">
        <f>IF(E26="","",IF(H10="","",IF(H10=3,"",G18)))</f>
        <v/>
      </c>
      <c r="N26" s="22" t="str">
        <f>IF(F26="","",IF(H10="","",IF(H10=3,"","")))</f>
        <v/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</row>
    <row r="27" spans="1:51" ht="9.9499999999999993" customHeight="1" thickTop="1">
      <c r="A27" s="163"/>
      <c r="B27" s="170"/>
      <c r="C27" s="170"/>
      <c r="D27" s="170"/>
      <c r="E27" s="163"/>
      <c r="F27" s="170"/>
      <c r="G27" s="163"/>
      <c r="H27" s="163"/>
      <c r="I27" s="163"/>
      <c r="J27" s="163"/>
      <c r="K27" s="163"/>
      <c r="L27" s="163"/>
      <c r="M27" s="163"/>
      <c r="N27" s="163"/>
      <c r="O27" s="170"/>
      <c r="P27" s="170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</row>
    <row r="28" spans="1:51" ht="96.75" customHeight="1" thickBot="1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70"/>
      <c r="P28" s="170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</row>
    <row r="29" spans="1:51" ht="15.75" thickBot="1">
      <c r="A29" s="163"/>
      <c r="B29" s="163"/>
      <c r="C29" s="159"/>
      <c r="D29" s="159"/>
      <c r="E29" s="159"/>
      <c r="F29" s="292"/>
      <c r="G29" s="597" t="s">
        <v>13</v>
      </c>
      <c r="H29" s="597"/>
      <c r="I29" s="597" t="s">
        <v>20</v>
      </c>
      <c r="J29" s="597"/>
      <c r="K29" s="597"/>
      <c r="L29" s="598"/>
      <c r="M29" s="605" t="s">
        <v>1</v>
      </c>
      <c r="N29" s="606"/>
      <c r="O29" s="61" t="s">
        <v>23</v>
      </c>
      <c r="P29" s="217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</row>
    <row r="30" spans="1:51" ht="15.75" thickBot="1">
      <c r="A30" s="163"/>
      <c r="B30" s="163"/>
      <c r="C30" s="159"/>
      <c r="D30" s="159"/>
      <c r="E30" s="159"/>
      <c r="F30" s="293"/>
      <c r="G30" s="599"/>
      <c r="H30" s="599"/>
      <c r="I30" s="599"/>
      <c r="J30" s="599"/>
      <c r="K30" s="599"/>
      <c r="L30" s="600"/>
      <c r="M30" s="62" t="s">
        <v>14</v>
      </c>
      <c r="N30" s="63" t="s">
        <v>15</v>
      </c>
      <c r="O30" s="2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</row>
    <row r="31" spans="1:51" ht="21">
      <c r="A31" s="163"/>
      <c r="B31" s="163"/>
      <c r="C31" s="607" t="str">
        <f>D4</f>
        <v/>
      </c>
      <c r="D31" s="607"/>
      <c r="E31" s="608"/>
      <c r="F31" s="264" t="str">
        <f>D4</f>
        <v/>
      </c>
      <c r="G31" s="618" t="str">
        <f>IF(C23="","",IF(F31="","",SUM(C23,D23,E23,F23)))</f>
        <v/>
      </c>
      <c r="H31" s="618"/>
      <c r="I31" s="265"/>
      <c r="J31" s="266" t="str">
        <f>IF(C23="","",IF(F31="","",G23-H23))</f>
        <v/>
      </c>
      <c r="K31" s="265"/>
      <c r="L31" s="267"/>
      <c r="M31" s="268" t="str">
        <f>IF(G31="","",IF(H10=3,RANK(G31,$G$31:$G$33),RANK(G31,$G$31:$G$34)))</f>
        <v/>
      </c>
      <c r="N31" s="269" t="str">
        <f>IF(J31="","",IF(H10=3,RANK(J31,$J$31:$J$33)/10,RANK(J31,$J$31:$J$34)/10))</f>
        <v/>
      </c>
      <c r="O31" s="270" t="str">
        <f>IF(G31="","",IF(H10=3,RANK(Q31,$Q$31:$GQ$33,1),RANK(Q31,$Q$31:$Q$34,1)))</f>
        <v/>
      </c>
      <c r="P31" s="163"/>
      <c r="Q31" s="219" t="e">
        <f>M31+N31</f>
        <v>#VALUE!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</row>
    <row r="32" spans="1:51" ht="21">
      <c r="A32" s="163"/>
      <c r="B32" s="163"/>
      <c r="C32" s="609" t="str">
        <f>D5</f>
        <v/>
      </c>
      <c r="D32" s="609"/>
      <c r="E32" s="610"/>
      <c r="F32" s="271" t="str">
        <f>D5</f>
        <v/>
      </c>
      <c r="G32" s="617" t="str">
        <f>IF(C24="","",IF(F32="","",SUM(C24,D24,E24,F24)))</f>
        <v/>
      </c>
      <c r="H32" s="617"/>
      <c r="I32" s="272"/>
      <c r="J32" s="273" t="str">
        <f>IF(C24="","",IF(F32="","",G24-H24))</f>
        <v/>
      </c>
      <c r="K32" s="272"/>
      <c r="L32" s="274"/>
      <c r="M32" s="275" t="str">
        <f>IF(G32="","",IF(H11=3,RANK(G32,$G$31:$G$33),RANK(G32,$G$31:$G$34)))</f>
        <v/>
      </c>
      <c r="N32" s="276" t="str">
        <f>IF(J32="","",IF(H11=3,RANK(J32,$J$31:$J$33)/10,RANK(J32,$J$31:$J$34)/10))</f>
        <v/>
      </c>
      <c r="O32" s="277" t="str">
        <f>IF(G32="","",IF(H10=3,RANK(Q32,$Q$31:$GQ$33,1),RANK(Q32,$Q$31:$Q$34,1)))</f>
        <v/>
      </c>
      <c r="P32" s="163"/>
      <c r="Q32" s="219" t="e">
        <f>M32+N32</f>
        <v>#VALUE!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</row>
    <row r="33" spans="1:51" ht="21">
      <c r="A33" s="163"/>
      <c r="B33" s="163"/>
      <c r="C33" s="611" t="str">
        <f>D6</f>
        <v/>
      </c>
      <c r="D33" s="611"/>
      <c r="E33" s="612"/>
      <c r="F33" s="278" t="str">
        <f>D6</f>
        <v/>
      </c>
      <c r="G33" s="616" t="str">
        <f>IF(C25="","",IF(F33="","",SUM(C25,D25,E25,F25)))</f>
        <v/>
      </c>
      <c r="H33" s="616"/>
      <c r="I33" s="279"/>
      <c r="J33" s="280" t="str">
        <f>IF(C25="","",IF(F33="","",G25-H25))</f>
        <v/>
      </c>
      <c r="K33" s="279"/>
      <c r="L33" s="281"/>
      <c r="M33" s="282" t="str">
        <f>IF(G33="","",IF(H12=3,RANK(G33,$G$31:$G$33),RANK(G33,$G$31:$G$34)))</f>
        <v/>
      </c>
      <c r="N33" s="283" t="str">
        <f>IF(J33="","",IF(H12=3,RANK(J33,$J$31:$J$33)/10,RANK(J33,$J$31:$J$34)/10))</f>
        <v/>
      </c>
      <c r="O33" s="284" t="str">
        <f>IF(G33="","",IF(H10=3,RANK(Q33,$Q$31:$GQ$33,1),RANK(Q33,$Q$31:$Q$34,1)))</f>
        <v/>
      </c>
      <c r="P33" s="163"/>
      <c r="Q33" s="219" t="e">
        <f>M33+N33</f>
        <v>#VALUE!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</row>
    <row r="34" spans="1:51" ht="21.75" thickBot="1">
      <c r="A34" s="163"/>
      <c r="B34" s="163"/>
      <c r="C34" s="607" t="str">
        <f>IF(H10=3,"",D7)</f>
        <v/>
      </c>
      <c r="D34" s="607"/>
      <c r="E34" s="608"/>
      <c r="F34" s="285" t="str">
        <f>IF(H10=3,"",D7)</f>
        <v/>
      </c>
      <c r="G34" s="615" t="str">
        <f>IF(C26="","",IF(F34="","",SUM(C26,D26,E26,F26)))</f>
        <v/>
      </c>
      <c r="H34" s="615"/>
      <c r="I34" s="406"/>
      <c r="J34" s="287" t="str">
        <f>IF(C26="","",IF(F34="","",G26-H26))</f>
        <v/>
      </c>
      <c r="K34" s="406"/>
      <c r="L34" s="407"/>
      <c r="M34" s="289" t="str">
        <f>IF(G34="","",IF(H13=3,RANK(G34,$G$31:$G$33),RANK(G34,$G$31:$G$34)))</f>
        <v/>
      </c>
      <c r="N34" s="290" t="str">
        <f>IF(J34="","",IF(H13=3,RANK(J34,$J$31:$J$33)/10,RANK(J34,$J$31:$J$34)/10))</f>
        <v/>
      </c>
      <c r="O34" s="408" t="str">
        <f>IF(G34="","",IF(H10=3,RANK(Q34,$Q$31:$GQ$33,1),RANK(Q34,$Q$31:$Q$34,1)))</f>
        <v/>
      </c>
      <c r="P34" s="163"/>
      <c r="Q34" s="219" t="e">
        <f>M34+N34</f>
        <v>#VALUE!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</row>
    <row r="35" spans="1:5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</row>
    <row r="36" spans="1:5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</row>
    <row r="37" spans="1:5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</row>
    <row r="38" spans="1:51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</row>
    <row r="39" spans="1:51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</row>
    <row r="40" spans="1:5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</row>
    <row r="41" spans="1:51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</row>
    <row r="42" spans="1:5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</row>
    <row r="43" spans="1:51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</row>
    <row r="44" spans="1:51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</row>
    <row r="45" spans="1:51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</row>
    <row r="46" spans="1:51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</row>
    <row r="47" spans="1:51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</row>
    <row r="48" spans="1:51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</row>
    <row r="49" spans="1:51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</row>
    <row r="50" spans="1:51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</row>
    <row r="51" spans="1:5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</row>
    <row r="52" spans="1:51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</row>
    <row r="53" spans="1:51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</row>
    <row r="54" spans="1:51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</row>
    <row r="55" spans="1:51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</row>
    <row r="56" spans="1:5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</row>
    <row r="57" spans="1:51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</row>
    <row r="58" spans="1:51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</row>
    <row r="59" spans="1:5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</row>
    <row r="60" spans="1:5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</row>
    <row r="61" spans="1:51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</row>
    <row r="62" spans="1:5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</row>
    <row r="63" spans="1:51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</row>
    <row r="64" spans="1:5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</row>
    <row r="65" spans="1:5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</row>
    <row r="66" spans="1:5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</row>
    <row r="67" spans="1:51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</row>
    <row r="68" spans="1:51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</row>
    <row r="69" spans="1:51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</row>
    <row r="70" spans="1:51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</row>
    <row r="71" spans="1:51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</row>
    <row r="72" spans="1:51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</row>
    <row r="73" spans="1:51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</row>
    <row r="74" spans="1:51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</row>
    <row r="75" spans="1:51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</row>
  </sheetData>
  <sheetProtection sheet="1" objects="1" scenarios="1" selectLockedCells="1"/>
  <mergeCells count="25">
    <mergeCell ref="C31:E31"/>
    <mergeCell ref="C32:E32"/>
    <mergeCell ref="C33:E33"/>
    <mergeCell ref="C34:E34"/>
    <mergeCell ref="I13:J13"/>
    <mergeCell ref="G34:H34"/>
    <mergeCell ref="G33:H33"/>
    <mergeCell ref="G32:H32"/>
    <mergeCell ref="G31:H31"/>
    <mergeCell ref="B13:C13"/>
    <mergeCell ref="D13:E13"/>
    <mergeCell ref="K13:L13"/>
    <mergeCell ref="I29:L30"/>
    <mergeCell ref="M13:N13"/>
    <mergeCell ref="F13:G13"/>
    <mergeCell ref="I12:N12"/>
    <mergeCell ref="G29:H30"/>
    <mergeCell ref="M29:N29"/>
    <mergeCell ref="B1:C1"/>
    <mergeCell ref="B12:G12"/>
    <mergeCell ref="C3:E3"/>
    <mergeCell ref="D4:H4"/>
    <mergeCell ref="D5:H5"/>
    <mergeCell ref="D6:H6"/>
    <mergeCell ref="D7:H7"/>
  </mergeCells>
  <phoneticPr fontId="0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</sheetPr>
  <dimension ref="A1:BA226"/>
  <sheetViews>
    <sheetView showGridLines="0" showRowColHeaders="0" zoomScale="94" zoomScaleNormal="94" zoomScalePageLayoutView="89" workbookViewId="0">
      <selection activeCell="K9" sqref="K9"/>
    </sheetView>
  </sheetViews>
  <sheetFormatPr baseColWidth="10" defaultRowHeight="15"/>
  <cols>
    <col min="1" max="1" width="57.85546875" customWidth="1"/>
    <col min="2" max="3" width="27.7109375" customWidth="1"/>
    <col min="4" max="8" width="8.42578125" customWidth="1"/>
    <col min="9" max="10" width="27.7109375" customWidth="1"/>
    <col min="11" max="13" width="8.42578125" customWidth="1"/>
    <col min="14" max="14" width="8.28515625" customWidth="1"/>
    <col min="15" max="15" width="13.7109375" customWidth="1"/>
    <col min="17" max="17" width="11.42578125" hidden="1" customWidth="1"/>
  </cols>
  <sheetData>
    <row r="1" spans="1:53" ht="29.25" thickBot="1">
      <c r="A1" s="163"/>
      <c r="B1" s="546" t="s">
        <v>114</v>
      </c>
      <c r="C1" s="547"/>
      <c r="D1" s="225">
        <v>3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</row>
    <row r="2" spans="1:53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</row>
    <row r="3" spans="1:53" ht="29.25" thickBot="1">
      <c r="A3" s="163"/>
      <c r="B3" s="232"/>
      <c r="C3" s="574" t="s">
        <v>130</v>
      </c>
      <c r="D3" s="574"/>
      <c r="E3" s="574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</row>
    <row r="4" spans="1:53" ht="29.25" thickBot="1">
      <c r="A4" s="179">
        <v>31</v>
      </c>
      <c r="B4" s="163"/>
      <c r="C4" s="17" t="s">
        <v>2</v>
      </c>
      <c r="D4" s="557" t="str">
        <f>IF(Tournoi!M5="zzz","",Tournoi!M5)</f>
        <v/>
      </c>
      <c r="E4" s="558"/>
      <c r="F4" s="558"/>
      <c r="G4" s="558"/>
      <c r="H4" s="558"/>
      <c r="I4" s="163"/>
      <c r="J4" s="163"/>
      <c r="K4" s="230" t="s">
        <v>17</v>
      </c>
      <c r="L4" s="224">
        <v>3</v>
      </c>
      <c r="M4" s="220" t="s">
        <v>14</v>
      </c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</row>
    <row r="5" spans="1:53" ht="30" thickTop="1" thickBot="1">
      <c r="A5" s="179">
        <v>32</v>
      </c>
      <c r="B5" s="163"/>
      <c r="C5" s="16" t="s">
        <v>3</v>
      </c>
      <c r="D5" s="619" t="str">
        <f>IF(Tournoi!M6="zzz","",Tournoi!M6)</f>
        <v/>
      </c>
      <c r="E5" s="620"/>
      <c r="F5" s="620"/>
      <c r="G5" s="620"/>
      <c r="H5" s="620"/>
      <c r="I5" s="163"/>
      <c r="J5" s="163"/>
      <c r="K5" s="231" t="s">
        <v>18</v>
      </c>
      <c r="L5" s="221">
        <v>1</v>
      </c>
      <c r="M5" s="220" t="s">
        <v>67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</row>
    <row r="6" spans="1:53" ht="29.25" thickBot="1">
      <c r="A6" s="179">
        <v>33</v>
      </c>
      <c r="B6" s="163"/>
      <c r="C6" s="18" t="s">
        <v>4</v>
      </c>
      <c r="D6" s="621" t="str">
        <f>IF(Tournoi!M7="zzz","",Tournoi!M7)</f>
        <v/>
      </c>
      <c r="E6" s="622"/>
      <c r="F6" s="622"/>
      <c r="G6" s="622"/>
      <c r="H6" s="62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</row>
    <row r="7" spans="1:53" ht="29.25" thickBot="1">
      <c r="A7" s="179">
        <v>34</v>
      </c>
      <c r="B7" s="163"/>
      <c r="C7" s="16" t="s">
        <v>5</v>
      </c>
      <c r="D7" s="557" t="str">
        <f>IF(Tournoi!M8="zzz","",Tournoi!M8)</f>
        <v/>
      </c>
      <c r="E7" s="558"/>
      <c r="F7" s="558"/>
      <c r="G7" s="558"/>
      <c r="H7" s="558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</row>
    <row r="8" spans="1:53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</row>
    <row r="9" spans="1:53" ht="15.75" thickBo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4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</row>
    <row r="10" spans="1:53" ht="36.75" thickBot="1">
      <c r="A10" s="163"/>
      <c r="B10" s="181"/>
      <c r="C10" s="181"/>
      <c r="D10" s="181"/>
      <c r="E10" s="227" t="s">
        <v>19</v>
      </c>
      <c r="F10" s="227"/>
      <c r="G10" s="227"/>
      <c r="H10" s="228">
        <f>Tournoi!K22</f>
        <v>0</v>
      </c>
      <c r="I10" s="227" t="s">
        <v>130</v>
      </c>
      <c r="J10" s="169"/>
      <c r="K10" s="226"/>
      <c r="L10" s="181"/>
      <c r="M10" s="181"/>
      <c r="N10" s="181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</row>
    <row r="11" spans="1:53" ht="57" customHeight="1" thickBot="1">
      <c r="A11" s="163"/>
      <c r="B11" s="181"/>
      <c r="C11" s="181"/>
      <c r="D11" s="181"/>
      <c r="E11" s="182"/>
      <c r="F11" s="182"/>
      <c r="G11" s="182"/>
      <c r="H11" s="183"/>
      <c r="I11" s="181"/>
      <c r="J11" s="181"/>
      <c r="K11" s="181"/>
      <c r="L11" s="181"/>
      <c r="M11" s="181"/>
      <c r="N11" s="181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3" ht="33.75" customHeight="1" thickBot="1">
      <c r="A12" s="163"/>
      <c r="B12" s="548" t="str">
        <f>IF($H$10=4,"Poule de 4","")</f>
        <v/>
      </c>
      <c r="C12" s="572"/>
      <c r="D12" s="572"/>
      <c r="E12" s="572"/>
      <c r="F12" s="572"/>
      <c r="G12" s="573"/>
      <c r="H12" s="163"/>
      <c r="I12" s="548" t="str">
        <f>IF($H$10=3,"Poule de 3","")</f>
        <v/>
      </c>
      <c r="J12" s="549"/>
      <c r="K12" s="549"/>
      <c r="L12" s="549"/>
      <c r="M12" s="549"/>
      <c r="N12" s="550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3" ht="15.75" thickBot="1">
      <c r="A13" s="163"/>
      <c r="B13" s="551" t="str">
        <f>IF($H$10=4,"Rencontres","")</f>
        <v/>
      </c>
      <c r="C13" s="552"/>
      <c r="D13" s="551" t="str">
        <f>IF($H$10=4,"Scores","")</f>
        <v/>
      </c>
      <c r="E13" s="552"/>
      <c r="F13" s="551" t="str">
        <f>IF($H$10=4,"Contrats","")</f>
        <v/>
      </c>
      <c r="G13" s="552"/>
      <c r="H13" s="163"/>
      <c r="I13" s="575" t="str">
        <f>IF($H$10=3,"Rencontres","")</f>
        <v/>
      </c>
      <c r="J13" s="576"/>
      <c r="K13" s="553" t="str">
        <f>IF($H$10=3,"Scores","")</f>
        <v/>
      </c>
      <c r="L13" s="554"/>
      <c r="M13" s="553" t="str">
        <f>IF($H$10=3,"Contrats","")</f>
        <v/>
      </c>
      <c r="N13" s="554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3" ht="24" customHeight="1">
      <c r="A14" s="163"/>
      <c r="B14" s="242" t="str">
        <f>IF(H10=4,D4,"")</f>
        <v/>
      </c>
      <c r="C14" s="243" t="str">
        <f>IF(H10=4,D5,"")</f>
        <v/>
      </c>
      <c r="D14" s="489"/>
      <c r="E14" s="490"/>
      <c r="F14" s="498"/>
      <c r="G14" s="499"/>
      <c r="H14" s="163"/>
      <c r="I14" s="242" t="str">
        <f>IF($H$10=4,"",D4)</f>
        <v/>
      </c>
      <c r="J14" s="243" t="str">
        <f>IF($H$10=4,"",D5)</f>
        <v/>
      </c>
      <c r="K14" s="132"/>
      <c r="L14" s="131"/>
      <c r="M14" s="138"/>
      <c r="N14" s="137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3" ht="24" customHeight="1">
      <c r="A15" s="163"/>
      <c r="B15" s="244" t="str">
        <f>IF(H10=4,D6,"")</f>
        <v/>
      </c>
      <c r="C15" s="245" t="str">
        <f>IF(H10=4,D7,"")</f>
        <v/>
      </c>
      <c r="D15" s="492"/>
      <c r="E15" s="493"/>
      <c r="F15" s="500"/>
      <c r="G15" s="501"/>
      <c r="H15" s="163"/>
      <c r="I15" s="244" t="str">
        <f>IF($H$10=4,"",D4)</f>
        <v/>
      </c>
      <c r="J15" s="245" t="str">
        <f>IF($H$10=4,"",D6)</f>
        <v/>
      </c>
      <c r="K15" s="134"/>
      <c r="L15" s="133"/>
      <c r="M15" s="140"/>
      <c r="N15" s="139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3" ht="24" customHeight="1">
      <c r="A16" s="163"/>
      <c r="B16" s="244" t="str">
        <f>IF(H10=4,D4,"")</f>
        <v/>
      </c>
      <c r="C16" s="245" t="str">
        <f>IF(H10=4,D6,"")</f>
        <v/>
      </c>
      <c r="D16" s="492"/>
      <c r="E16" s="493"/>
      <c r="F16" s="500"/>
      <c r="G16" s="501"/>
      <c r="H16" s="163"/>
      <c r="I16" s="244" t="str">
        <f>IF($H$10=4,"",D5)</f>
        <v/>
      </c>
      <c r="J16" s="245" t="str">
        <f>IF($H$10=4,"",D6)</f>
        <v/>
      </c>
      <c r="K16" s="134"/>
      <c r="L16" s="133"/>
      <c r="M16" s="140"/>
      <c r="N16" s="139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t="24" customHeight="1">
      <c r="A17" s="163"/>
      <c r="B17" s="244" t="str">
        <f>IF(H10=4,D5,"")</f>
        <v/>
      </c>
      <c r="C17" s="245" t="str">
        <f>IF(H10=4,D7,"")</f>
        <v/>
      </c>
      <c r="D17" s="492"/>
      <c r="E17" s="493"/>
      <c r="F17" s="500"/>
      <c r="G17" s="501"/>
      <c r="H17" s="163"/>
      <c r="I17" s="244" t="str">
        <f>IF($H$10=4,"",D4)</f>
        <v/>
      </c>
      <c r="J17" s="245" t="str">
        <f>IF($H$10=4,"",D5)</f>
        <v/>
      </c>
      <c r="K17" s="134"/>
      <c r="L17" s="133"/>
      <c r="M17" s="140"/>
      <c r="N17" s="139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4" customHeight="1">
      <c r="A18" s="163"/>
      <c r="B18" s="244" t="str">
        <f>IF(H10=4,D4,"")</f>
        <v/>
      </c>
      <c r="C18" s="245" t="str">
        <f>IF(H10=4,D7,"")</f>
        <v/>
      </c>
      <c r="D18" s="492"/>
      <c r="E18" s="493"/>
      <c r="F18" s="500"/>
      <c r="G18" s="501"/>
      <c r="H18" s="163"/>
      <c r="I18" s="244" t="str">
        <f>IF($H$10=4,"",D4)</f>
        <v/>
      </c>
      <c r="J18" s="245" t="str">
        <f>IF($H$10=4,"",D6)</f>
        <v/>
      </c>
      <c r="K18" s="134"/>
      <c r="L18" s="133"/>
      <c r="M18" s="140"/>
      <c r="N18" s="139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t="24" customHeight="1" thickBot="1">
      <c r="A19" s="163"/>
      <c r="B19" s="246" t="str">
        <f>IF(H10=4,D5,"")</f>
        <v/>
      </c>
      <c r="C19" s="247" t="str">
        <f>IF(H10=4,D6,"")</f>
        <v/>
      </c>
      <c r="D19" s="495"/>
      <c r="E19" s="496"/>
      <c r="F19" s="502"/>
      <c r="G19" s="503"/>
      <c r="H19" s="163"/>
      <c r="I19" s="246" t="str">
        <f>IF($H$10=4,"",D5)</f>
        <v/>
      </c>
      <c r="J19" s="247" t="str">
        <f>IF($H$10=4,"",D6)</f>
        <v/>
      </c>
      <c r="K19" s="136"/>
      <c r="L19" s="135"/>
      <c r="M19" s="142"/>
      <c r="N19" s="141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t="15.75" thickBot="1">
      <c r="A21" s="163"/>
      <c r="B21" s="170"/>
      <c r="C21" s="170"/>
      <c r="D21" s="170"/>
      <c r="E21" s="170"/>
      <c r="F21" s="170"/>
      <c r="G21" s="184"/>
      <c r="H21" s="184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t="16.5" hidden="1" thickTop="1" thickBot="1">
      <c r="A22" s="163"/>
      <c r="B22" s="185"/>
      <c r="C22" s="186" t="s">
        <v>9</v>
      </c>
      <c r="D22" s="186" t="s">
        <v>10</v>
      </c>
      <c r="E22" s="186" t="s">
        <v>11</v>
      </c>
      <c r="F22" s="187" t="s">
        <v>12</v>
      </c>
      <c r="G22" s="188" t="s">
        <v>21</v>
      </c>
      <c r="H22" s="189" t="s">
        <v>22</v>
      </c>
      <c r="I22" s="170"/>
      <c r="J22" s="190" t="s">
        <v>25</v>
      </c>
      <c r="K22" s="186" t="s">
        <v>9</v>
      </c>
      <c r="L22" s="186" t="s">
        <v>10</v>
      </c>
      <c r="M22" s="186" t="s">
        <v>11</v>
      </c>
      <c r="N22" s="186" t="s">
        <v>12</v>
      </c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163"/>
      <c r="B23" s="191" t="s">
        <v>2</v>
      </c>
      <c r="C23" s="192" t="str">
        <f>IF(H10="","",IF(H10=4,IF(D14="","",IF(D14&lt;E14,$L$5,$L$4)),IF(K14="","",IF(K14&lt;L14,$L$5,$L$4))))</f>
        <v/>
      </c>
      <c r="D23" s="193" t="str">
        <f>IF(H10="","",IF(H10=4,IF(D16="","",IF(D16&lt;E16,$L$5,$L$4)),IF(K15="","",IF(K15&lt;L15,$L$5,$L$4))))</f>
        <v/>
      </c>
      <c r="E23" s="193" t="str">
        <f>IF(H10="","",IF(H10=4,IF(D18="","",IF(D18&lt;E18,$L$5,$L$4)),IF(K17="","",IF(K17&lt;L17,$L$5,$L$4))))</f>
        <v/>
      </c>
      <c r="F23" s="194" t="str">
        <f>IF(H10="","",IF(H10=4,"",IF(K18="","",IF(K18&lt;L18,$L$5,$L$4))))</f>
        <v/>
      </c>
      <c r="G23" s="193">
        <f>IF(H10="","",IF(H10=4,SUM(D14,D16,D18),SUM(K14,K15,K17,K18)))</f>
        <v>0</v>
      </c>
      <c r="H23" s="195">
        <f>IF(H10="","",IF(H10=4,SUM(E14,E16,E18),SUM(L14,L15,L17,L18)))</f>
        <v>0</v>
      </c>
      <c r="I23" s="170"/>
      <c r="J23" s="196" t="s">
        <v>2</v>
      </c>
      <c r="K23" s="192" t="str">
        <f>IF(C23="","",IF(H10="","",IF(H10=3,M14,F14)))</f>
        <v/>
      </c>
      <c r="L23" s="193" t="str">
        <f>IF(D23="","",IF(H10="","",IF(H10=3,M15,F16)))</f>
        <v/>
      </c>
      <c r="M23" s="193" t="str">
        <f>IF(E23="","",IF(H10="","",IF(H10=3,M17,F18)))</f>
        <v/>
      </c>
      <c r="N23" s="194" t="str">
        <f>IF(F23="","",IF(H10="","",IF(H10=3,M18,"")))</f>
        <v/>
      </c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hidden="1">
      <c r="A24" s="163"/>
      <c r="B24" s="197" t="s">
        <v>3</v>
      </c>
      <c r="C24" s="198" t="str">
        <f>IF(H10="","",IF(H10=4,IF(E14="","",IF(E14&lt;D14,$L$5,$L$4)),IF(L14="","",IF(L14&lt;K14,$L$5,$L$4))))</f>
        <v/>
      </c>
      <c r="D24" s="199" t="str">
        <f>IF(H10="","",IF(H10=4,IF(D17="","",IF(D17&lt;E17,$L$5,$L$4)),IF(K16="","",IF(K16&lt;L16,$L$5,$L$4))))</f>
        <v/>
      </c>
      <c r="E24" s="199" t="str">
        <f>IF(H10="","",IF(H10=4,IF(D19="","",IF(D19&lt;E19,$L$5,$L$4)),IF(L17="","",IF(L17&lt;K17,$L$5,$L$4))))</f>
        <v/>
      </c>
      <c r="F24" s="200" t="str">
        <f>IF(H10="","",IF(H10=4,"",IF(K19="","",IF(K19&lt;L19,$L$5,$L$4))))</f>
        <v/>
      </c>
      <c r="G24" s="199">
        <f>IF(H10="","",IF(H10=4,SUM(E14,D17,D19),SUM(L14,K16,L17,K19)))</f>
        <v>0</v>
      </c>
      <c r="H24" s="201">
        <f>IF(H10="","",IF(H10=4,SUM(D14,D16,D18),SUM(K14,L16,K17,L19)))</f>
        <v>0</v>
      </c>
      <c r="I24" s="170"/>
      <c r="J24" s="202" t="s">
        <v>3</v>
      </c>
      <c r="K24" s="198" t="str">
        <f>IF(C24="","",IF(H10="","",IF(H10=3,N14,G14)))</f>
        <v/>
      </c>
      <c r="L24" s="199" t="str">
        <f>IF(D24="","",IF(H10="","",IF(H10=3,M16,F17)))</f>
        <v/>
      </c>
      <c r="M24" s="199" t="str">
        <f>IF(E24="","",IF(H10="","",IF(H10=3,N17,F19)))</f>
        <v/>
      </c>
      <c r="N24" s="200" t="str">
        <f>IF(F24="","",IF(H10="","",IF(H10=3,M19,"")))</f>
        <v/>
      </c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163"/>
      <c r="B25" s="203" t="s">
        <v>4</v>
      </c>
      <c r="C25" s="204" t="str">
        <f>IF(H10="","",IF(H10=4,IF(D15="","",IF(D15&lt;E15,$L$5,$L$4)),IF(L15="","",IF(L15&lt;K15,$L$5,$L$4))))</f>
        <v/>
      </c>
      <c r="D25" s="205" t="str">
        <f>IF(H10="","",IF(H10=4,IF(E16="","",IF(E16&lt;D16,$L$5,$L$4)),IF(L16="","",IF(L16&lt;K16,$L$5,$L$4))))</f>
        <v/>
      </c>
      <c r="E25" s="205" t="str">
        <f>IF(H10="","",IF(H10=4,IF(E19="","",IF(E19&lt;D19,$L$5,$L$4)),IF(L18="","",IF(L18&lt;K18,$L$5,$L$4))))</f>
        <v/>
      </c>
      <c r="F25" s="206" t="str">
        <f>IF(H10="","",IF(H10=4,"",IF(L19="","",IF(L19&lt;K19,$L$5,$L$4))))</f>
        <v/>
      </c>
      <c r="G25" s="205">
        <f>IF(H10="","",IF(H10=4,SUM(D15,E16,E19),SUM(L15,L16,L18,L19)))</f>
        <v>0</v>
      </c>
      <c r="H25" s="207">
        <f>IF(H10="","",IF(H10=4,SUM(E15,D16,D19),SUM(K15,K16,K18,K19)))</f>
        <v>0</v>
      </c>
      <c r="I25" s="170"/>
      <c r="J25" s="208" t="s">
        <v>4</v>
      </c>
      <c r="K25" s="204" t="str">
        <f>IF(C25="","",IF(H10="","",IF(H10=3,N15,F15)))</f>
        <v/>
      </c>
      <c r="L25" s="205" t="str">
        <f>IF(D25="","",IF(H10="","",IF(H10=3,N16,G16)))</f>
        <v/>
      </c>
      <c r="M25" s="205" t="str">
        <f>IF(E25="","",IF(H10="","",IF(H10=3,N18,G19)))</f>
        <v/>
      </c>
      <c r="N25" s="206" t="str">
        <f>IF(F25="","",IF(H10="","",IF(H10=3,N19,"")))</f>
        <v/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15.75" hidden="1" thickBot="1">
      <c r="A26" s="163"/>
      <c r="B26" s="209" t="s">
        <v>5</v>
      </c>
      <c r="C26" s="210" t="str">
        <f>IF(H10="","",IF(H10=3,"",IF(E15="","",IF(E15&lt;D15,$L$5,$L$4))))</f>
        <v/>
      </c>
      <c r="D26" s="211" t="str">
        <f>IF(H10="","",IF(H10=3,"",IF(E17="","",IF(E17&lt;D17,$L$5,$L$4))))</f>
        <v/>
      </c>
      <c r="E26" s="211" t="str">
        <f>IF(H10="","",IF(H10=3,"",IF(E18="","",IF(E18&lt;D18,$L$5,$L$4))))</f>
        <v/>
      </c>
      <c r="F26" s="212" t="str">
        <f>IF(H10="","",IF(H10=4,"",IF(K19="","","")))</f>
        <v/>
      </c>
      <c r="G26" s="213" t="str">
        <f>IF(H10="","",IF(H10=4,SUM(E15,E17,E18),""))</f>
        <v/>
      </c>
      <c r="H26" s="214" t="str">
        <f>IF(H10="","",IF(H10=4,SUM(D15,D17,D18),""))</f>
        <v/>
      </c>
      <c r="I26" s="170"/>
      <c r="J26" s="215" t="s">
        <v>5</v>
      </c>
      <c r="K26" s="210" t="str">
        <f>IF(C26="","",IF(H10="","",IF(H10=3,"",G15)))</f>
        <v/>
      </c>
      <c r="L26" s="211" t="str">
        <f>IF(D26="","",IF(H10="","",IF(H10=3,"",G17)))</f>
        <v/>
      </c>
      <c r="M26" s="211" t="str">
        <f>IF(E26="","",IF(H10="","",IF(H10=3,"",G18)))</f>
        <v/>
      </c>
      <c r="N26" s="212" t="str">
        <f>IF(F26="","",IF(H10="","",IF(H10=3,"","")))</f>
        <v/>
      </c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5.75" thickTop="1">
      <c r="A27" s="163"/>
      <c r="B27" s="170"/>
      <c r="C27" s="170"/>
      <c r="D27" s="170"/>
      <c r="E27" s="170"/>
      <c r="F27" s="170"/>
      <c r="G27" s="163"/>
      <c r="H27" s="163"/>
      <c r="I27" s="163"/>
      <c r="J27" s="163"/>
      <c r="K27" s="163"/>
      <c r="L27" s="163"/>
      <c r="M27" s="163"/>
      <c r="N27" s="163"/>
      <c r="O27" s="170"/>
      <c r="P27" s="170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</row>
    <row r="28" spans="1:53" ht="96.75" customHeight="1" thickBot="1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70"/>
      <c r="P28" s="170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t="15.75" thickBot="1">
      <c r="A29" s="163"/>
      <c r="B29" s="163"/>
      <c r="C29" s="163"/>
      <c r="D29" s="163"/>
      <c r="E29" s="163"/>
      <c r="F29" s="216"/>
      <c r="G29" s="568" t="s">
        <v>13</v>
      </c>
      <c r="H29" s="568"/>
      <c r="I29" s="568" t="s">
        <v>20</v>
      </c>
      <c r="J29" s="568"/>
      <c r="K29" s="568"/>
      <c r="L29" s="569"/>
      <c r="M29" s="565" t="s">
        <v>1</v>
      </c>
      <c r="N29" s="566"/>
      <c r="O29" s="623" t="s">
        <v>23</v>
      </c>
      <c r="P29" s="217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t="15.75" thickBot="1">
      <c r="A30" s="163"/>
      <c r="B30" s="163"/>
      <c r="C30" s="163"/>
      <c r="D30" s="163"/>
      <c r="E30" s="163"/>
      <c r="F30" s="218"/>
      <c r="G30" s="570"/>
      <c r="H30" s="570"/>
      <c r="I30" s="570"/>
      <c r="J30" s="570"/>
      <c r="K30" s="570"/>
      <c r="L30" s="571"/>
      <c r="M30" s="14" t="s">
        <v>14</v>
      </c>
      <c r="N30" s="146" t="s">
        <v>15</v>
      </c>
      <c r="O30" s="624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1">
      <c r="A31" s="163"/>
      <c r="B31" s="163"/>
      <c r="C31" s="577" t="str">
        <f>D4</f>
        <v/>
      </c>
      <c r="D31" s="577"/>
      <c r="E31" s="578"/>
      <c r="F31" s="264" t="str">
        <f>D4</f>
        <v/>
      </c>
      <c r="G31" s="618" t="str">
        <f>IF(C23="","",IF(F31="","",SUM(C23,D23,E23,F23)))</f>
        <v/>
      </c>
      <c r="H31" s="618"/>
      <c r="I31" s="265"/>
      <c r="J31" s="266" t="str">
        <f>IF(C23="","",IF(F31="","",G23-H23))</f>
        <v/>
      </c>
      <c r="K31" s="265"/>
      <c r="L31" s="267"/>
      <c r="M31" s="268" t="str">
        <f>IF(G31="","",IF(H10=3,RANK(G31,$G$31:$G$33),RANK(G31,$G$31:$G$34)))</f>
        <v/>
      </c>
      <c r="N31" s="269" t="str">
        <f>IF(J31="","",IF(H10=3,RANK(J31,$J$31:$J$33)/10,RANK(J31,$J$31:$J$34)/10))</f>
        <v/>
      </c>
      <c r="O31" s="270" t="str">
        <f>IF(G31="","",IF(H10=3,RANK(Q31,$Q$31:$GQ$33,1),RANK(Q31,$Q$31:$Q$34,1)))</f>
        <v/>
      </c>
      <c r="P31" s="163"/>
      <c r="Q31" s="219" t="e">
        <f>M31+N31</f>
        <v>#VALUE!</v>
      </c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t="21">
      <c r="A32" s="163"/>
      <c r="B32" s="163"/>
      <c r="C32" s="579" t="str">
        <f>D5</f>
        <v/>
      </c>
      <c r="D32" s="579"/>
      <c r="E32" s="580"/>
      <c r="F32" s="271" t="str">
        <f>D5</f>
        <v/>
      </c>
      <c r="G32" s="617" t="str">
        <f>IF(C24="","",IF(F32="","",SUM(C24,D24,E24,F24)))</f>
        <v/>
      </c>
      <c r="H32" s="617"/>
      <c r="I32" s="272"/>
      <c r="J32" s="273" t="str">
        <f>IF(C24="","",IF(F32="","",G24-H24))</f>
        <v/>
      </c>
      <c r="K32" s="272"/>
      <c r="L32" s="274"/>
      <c r="M32" s="275" t="str">
        <f>IF(G32="","",IF(H11=3,RANK(G32,$G$31:$G$33),RANK(G32,$G$31:$G$34)))</f>
        <v/>
      </c>
      <c r="N32" s="276" t="str">
        <f>IF(J32="","",IF(H11=3,RANK(J32,$J$31:$J$33)/10,RANK(J32,$J$31:$J$34)/10))</f>
        <v/>
      </c>
      <c r="O32" s="277" t="str">
        <f>IF(G32="","",IF(H10=3,RANK(Q32,$Q$31:$GQ$33,1),RANK(Q32,$Q$31:$Q$34,1)))</f>
        <v/>
      </c>
      <c r="P32" s="163"/>
      <c r="Q32" s="219" t="e">
        <f>M32+N32</f>
        <v>#VALUE!</v>
      </c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1">
      <c r="A33" s="163"/>
      <c r="B33" s="163"/>
      <c r="C33" s="584" t="str">
        <f>D6</f>
        <v/>
      </c>
      <c r="D33" s="584"/>
      <c r="E33" s="585"/>
      <c r="F33" s="278" t="str">
        <f>D6</f>
        <v/>
      </c>
      <c r="G33" s="616" t="str">
        <f>IF(C25="","",IF(F33="","",SUM(C25,D25,E25,F25)))</f>
        <v/>
      </c>
      <c r="H33" s="616"/>
      <c r="I33" s="279"/>
      <c r="J33" s="280" t="str">
        <f>IF(C25="","",IF(F33="","",G25-H25))</f>
        <v/>
      </c>
      <c r="K33" s="279"/>
      <c r="L33" s="281"/>
      <c r="M33" s="282" t="str">
        <f>IF(G33="","",IF(H12=3,RANK(G33,$G$31:$G$33),RANK(G33,$G$31:$G$34)))</f>
        <v/>
      </c>
      <c r="N33" s="283" t="str">
        <f>IF(J33="","",IF(H12=3,RANK(J33,$J$31:$J$33)/10,RANK(J33,$J$31:$J$34)/10))</f>
        <v/>
      </c>
      <c r="O33" s="284" t="str">
        <f>IF(G33="","",IF(H10=3,RANK(Q33,$Q$31:$GQ$33,1),RANK(Q33,$Q$31:$Q$34,1)))</f>
        <v/>
      </c>
      <c r="P33" s="163"/>
      <c r="Q33" s="219" t="e">
        <f>M33+N33</f>
        <v>#VALUE!</v>
      </c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t="21.75" thickBot="1">
      <c r="A34" s="163"/>
      <c r="B34" s="163"/>
      <c r="C34" s="577" t="str">
        <f>IF(H10=3,"",D7)</f>
        <v/>
      </c>
      <c r="D34" s="577"/>
      <c r="E34" s="578"/>
      <c r="F34" s="285" t="str">
        <f>IF(H10=3,"",D7)</f>
        <v/>
      </c>
      <c r="G34" s="615" t="str">
        <f>IF(C26="","",IF(F34="","",SUM(C26,D26,E26,F26)))</f>
        <v/>
      </c>
      <c r="H34" s="615"/>
      <c r="I34" s="406"/>
      <c r="J34" s="287" t="str">
        <f>IF(C26="","",IF(F34="","",G26-H26))</f>
        <v/>
      </c>
      <c r="K34" s="406"/>
      <c r="L34" s="407"/>
      <c r="M34" s="289" t="str">
        <f>IF(G34="","",IF(H13=3,RANK(G34,$G$31:$G$33),RANK(G34,$G$31:$G$34)))</f>
        <v/>
      </c>
      <c r="N34" s="290" t="str">
        <f>IF(J34="","",IF(H13=3,RANK(J34,$J$31:$J$33)/10,RANK(J34,$J$31:$J$34)/10))</f>
        <v/>
      </c>
      <c r="O34" s="408" t="str">
        <f>IF(G34="","",IF(H10=3,RANK(Q34,$Q$31:$GQ$33,1),RANK(Q34,$Q$31:$Q$34,1)))</f>
        <v/>
      </c>
      <c r="P34" s="163"/>
      <c r="Q34" s="219" t="e">
        <f>M34+N34</f>
        <v>#VALUE!</v>
      </c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</row>
    <row r="46" spans="1:53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</row>
    <row r="49" spans="1:53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</row>
    <row r="50" spans="1:53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</row>
    <row r="51" spans="1:53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</row>
    <row r="52" spans="1:53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</row>
    <row r="53" spans="1:53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</row>
    <row r="54" spans="1:53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</row>
    <row r="55" spans="1:53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</row>
    <row r="56" spans="1:53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</row>
    <row r="57" spans="1:53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</row>
    <row r="58" spans="1:53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</row>
    <row r="59" spans="1:53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</row>
    <row r="60" spans="1:53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</row>
    <row r="61" spans="1:53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</row>
    <row r="62" spans="1:53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</row>
    <row r="63" spans="1:53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</row>
    <row r="64" spans="1:53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</row>
    <row r="65" spans="1:53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</row>
    <row r="66" spans="1:53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</row>
    <row r="67" spans="1:53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</row>
    <row r="68" spans="1:53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</row>
    <row r="69" spans="1:53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</row>
    <row r="70" spans="1:53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</row>
    <row r="71" spans="1:53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</row>
    <row r="72" spans="1:53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</row>
    <row r="73" spans="1:53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</row>
    <row r="74" spans="1:53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</row>
    <row r="75" spans="1:53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</row>
    <row r="76" spans="1:53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</row>
    <row r="77" spans="1:53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</row>
    <row r="78" spans="1:53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</row>
    <row r="79" spans="1:53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</row>
    <row r="80" spans="1:53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</row>
    <row r="81" spans="1:53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</row>
    <row r="82" spans="1:53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</row>
    <row r="83" spans="1:53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</row>
    <row r="84" spans="1:53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</row>
    <row r="85" spans="1:53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</row>
    <row r="86" spans="1:53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</row>
    <row r="87" spans="1:53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</row>
    <row r="88" spans="1:53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</row>
    <row r="89" spans="1:53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</row>
    <row r="90" spans="1:53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</row>
    <row r="91" spans="1:53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</row>
    <row r="92" spans="1:53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</row>
    <row r="93" spans="1:53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</row>
    <row r="94" spans="1:53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</row>
    <row r="95" spans="1:53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</row>
    <row r="96" spans="1:53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</row>
    <row r="97" spans="1:53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</row>
    <row r="98" spans="1:53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</row>
    <row r="99" spans="1:53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</row>
    <row r="100" spans="1:53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</row>
    <row r="101" spans="1:53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</row>
    <row r="102" spans="1:53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</row>
    <row r="103" spans="1:53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</row>
    <row r="104" spans="1:53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</row>
    <row r="105" spans="1:53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</row>
    <row r="106" spans="1:53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</row>
    <row r="107" spans="1:53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</row>
    <row r="108" spans="1:53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</row>
    <row r="109" spans="1:53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</row>
    <row r="110" spans="1:53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</row>
    <row r="111" spans="1:53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</row>
    <row r="112" spans="1:53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</row>
    <row r="113" spans="1:53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</row>
    <row r="114" spans="1:53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</row>
    <row r="115" spans="1:53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</row>
    <row r="116" spans="1:53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</row>
    <row r="117" spans="1:53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</row>
    <row r="118" spans="1:53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</row>
    <row r="119" spans="1:53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</row>
    <row r="120" spans="1:53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</row>
    <row r="121" spans="1:53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</row>
    <row r="122" spans="1:53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</row>
    <row r="123" spans="1:53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</row>
    <row r="124" spans="1:53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</row>
    <row r="125" spans="1:53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</row>
    <row r="126" spans="1:53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</row>
    <row r="127" spans="1:53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</row>
    <row r="128" spans="1:53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</row>
    <row r="129" spans="1:53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</row>
    <row r="130" spans="1:53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</row>
    <row r="131" spans="1:53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</row>
    <row r="132" spans="1:53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</row>
    <row r="133" spans="1:53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</row>
    <row r="134" spans="1:53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</row>
    <row r="135" spans="1:53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</row>
    <row r="136" spans="1:53">
      <c r="A136" s="163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</row>
    <row r="137" spans="1:53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</row>
    <row r="138" spans="1:53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</row>
    <row r="139" spans="1:53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</row>
    <row r="140" spans="1:53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</row>
    <row r="141" spans="1:53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</row>
    <row r="142" spans="1:53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</row>
    <row r="143" spans="1:53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</row>
    <row r="144" spans="1:53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</row>
    <row r="145" spans="1:53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</row>
    <row r="146" spans="1:53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</row>
    <row r="147" spans="1:53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</row>
    <row r="148" spans="1:53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</row>
    <row r="149" spans="1:53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</row>
    <row r="150" spans="1:53">
      <c r="A150" s="163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</row>
    <row r="151" spans="1:53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</row>
    <row r="152" spans="1:53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</row>
    <row r="153" spans="1:53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</row>
    <row r="154" spans="1:53">
      <c r="A154" s="163"/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</row>
    <row r="155" spans="1:53">
      <c r="A155" s="163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</row>
    <row r="156" spans="1:53">
      <c r="A156" s="163"/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</row>
    <row r="157" spans="1:53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</row>
    <row r="158" spans="1:53">
      <c r="A158" s="163"/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</row>
    <row r="159" spans="1:53">
      <c r="A159" s="16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</row>
    <row r="160" spans="1:53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</row>
    <row r="161" spans="1:53">
      <c r="A161" s="163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</row>
    <row r="162" spans="1:53">
      <c r="A162" s="163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</row>
    <row r="163" spans="1:53">
      <c r="A163" s="163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</row>
    <row r="164" spans="1:53">
      <c r="A164" s="163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</row>
    <row r="165" spans="1:53">
      <c r="A165" s="163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</row>
    <row r="166" spans="1:53">
      <c r="A166" s="163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</row>
    <row r="167" spans="1:53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</row>
    <row r="168" spans="1:53">
      <c r="A168" s="163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</row>
    <row r="169" spans="1:53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</row>
    <row r="170" spans="1:53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</row>
    <row r="171" spans="1:53">
      <c r="A171" s="163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</row>
    <row r="172" spans="1:53">
      <c r="A172" s="163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</row>
    <row r="173" spans="1:53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</row>
    <row r="174" spans="1:53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</row>
    <row r="175" spans="1:53">
      <c r="A175" s="163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63"/>
      <c r="AJ175" s="163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</row>
    <row r="176" spans="1:53">
      <c r="A176" s="163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63"/>
      <c r="AJ176" s="163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</row>
    <row r="177" spans="1:53">
      <c r="A177" s="163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</row>
    <row r="178" spans="1:53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</row>
    <row r="179" spans="1:53">
      <c r="A179" s="16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</row>
    <row r="180" spans="1:53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</row>
    <row r="181" spans="1:53">
      <c r="A181" s="16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</row>
    <row r="182" spans="1:53">
      <c r="A182" s="163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</row>
    <row r="183" spans="1:53">
      <c r="A183" s="163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</row>
    <row r="184" spans="1:53">
      <c r="A184" s="163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</row>
    <row r="185" spans="1:53">
      <c r="A185" s="163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</row>
    <row r="186" spans="1:53">
      <c r="A186" s="163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</row>
    <row r="187" spans="1:53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</row>
    <row r="188" spans="1:53">
      <c r="A188" s="163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</row>
    <row r="189" spans="1:53">
      <c r="A189" s="16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</row>
    <row r="190" spans="1:53">
      <c r="A190" s="163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</row>
    <row r="191" spans="1:53">
      <c r="A191" s="163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</row>
    <row r="192" spans="1:53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</row>
    <row r="193" spans="1:53">
      <c r="A193" s="163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</row>
    <row r="194" spans="1:53">
      <c r="A194" s="163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</row>
    <row r="195" spans="1:53">
      <c r="A195" s="163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</row>
    <row r="196" spans="1:53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</row>
    <row r="197" spans="1:53">
      <c r="A197" s="163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</row>
    <row r="198" spans="1:53">
      <c r="A198" s="163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</row>
    <row r="199" spans="1:53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</row>
    <row r="200" spans="1:53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</row>
    <row r="201" spans="1:53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</row>
    <row r="202" spans="1:53">
      <c r="A202" s="163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</row>
    <row r="203" spans="1:53">
      <c r="A203" s="163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</row>
    <row r="204" spans="1:53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</row>
    <row r="205" spans="1:53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</row>
    <row r="206" spans="1:53">
      <c r="A206" s="163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</row>
    <row r="207" spans="1:53">
      <c r="A207" s="163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</row>
    <row r="208" spans="1:53">
      <c r="A208" s="163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</row>
    <row r="209" spans="1:53">
      <c r="A209" s="163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</row>
    <row r="210" spans="1:53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/>
      <c r="AL210" s="163"/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</row>
    <row r="211" spans="1:53">
      <c r="A211" s="163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</row>
    <row r="212" spans="1:53">
      <c r="A212" s="16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</row>
    <row r="213" spans="1:53">
      <c r="A213" s="163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</row>
    <row r="214" spans="1:53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</row>
    <row r="215" spans="1:53">
      <c r="A215" s="163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</row>
    <row r="216" spans="1:53">
      <c r="A216" s="163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</row>
    <row r="217" spans="1:53">
      <c r="A217" s="163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</row>
    <row r="218" spans="1:53">
      <c r="A218" s="163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</row>
    <row r="219" spans="1:53">
      <c r="A219" s="163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</row>
    <row r="220" spans="1:53">
      <c r="A220" s="163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</row>
    <row r="221" spans="1:53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</row>
    <row r="222" spans="1:53">
      <c r="A222" s="163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</row>
    <row r="223" spans="1:53">
      <c r="A223" s="163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</row>
    <row r="224" spans="1:53">
      <c r="A224" s="163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</row>
    <row r="225" spans="1:53">
      <c r="A225" s="163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</row>
    <row r="226" spans="1:53">
      <c r="A226" s="163"/>
      <c r="B226" s="163"/>
      <c r="C226" s="163"/>
      <c r="D226" s="163"/>
      <c r="E226" s="163"/>
    </row>
  </sheetData>
  <sheetProtection sheet="1" objects="1" scenarios="1" selectLockedCells="1"/>
  <mergeCells count="26">
    <mergeCell ref="O29:O30"/>
    <mergeCell ref="M29:N29"/>
    <mergeCell ref="G31:H31"/>
    <mergeCell ref="I29:L30"/>
    <mergeCell ref="I13:J13"/>
    <mergeCell ref="G34:H34"/>
    <mergeCell ref="G29:H30"/>
    <mergeCell ref="G32:H32"/>
    <mergeCell ref="G33:H33"/>
    <mergeCell ref="C31:E31"/>
    <mergeCell ref="C32:E32"/>
    <mergeCell ref="C33:E33"/>
    <mergeCell ref="C34:E34"/>
    <mergeCell ref="B1:C1"/>
    <mergeCell ref="B12:G12"/>
    <mergeCell ref="C3:E3"/>
    <mergeCell ref="B13:C13"/>
    <mergeCell ref="I12:N12"/>
    <mergeCell ref="D13:E13"/>
    <mergeCell ref="F13:G13"/>
    <mergeCell ref="K13:L13"/>
    <mergeCell ref="M13:N13"/>
    <mergeCell ref="D4:H4"/>
    <mergeCell ref="D5:H5"/>
    <mergeCell ref="D6:H6"/>
    <mergeCell ref="D7:H7"/>
  </mergeCells>
  <phoneticPr fontId="0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16</vt:i4>
      </vt:variant>
    </vt:vector>
  </HeadingPairs>
  <TitlesOfParts>
    <vt:vector size="34" baseType="lpstr">
      <vt:lpstr>Accueil</vt:lpstr>
      <vt:lpstr>Mode d'emploi</vt:lpstr>
      <vt:lpstr>NomsPrénoms</vt:lpstr>
      <vt:lpstr>Tournoi</vt:lpstr>
      <vt:lpstr>DebuterTournoi</vt:lpstr>
      <vt:lpstr>Feuil1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classement</vt:lpstr>
      <vt:lpstr>'T1'!ClassementT2</vt:lpstr>
      <vt:lpstr>ClassementT2</vt:lpstr>
      <vt:lpstr>ClassementT3</vt:lpstr>
      <vt:lpstr>groupe1</vt:lpstr>
      <vt:lpstr>groupes</vt:lpstr>
      <vt:lpstr>Joueurs</vt:lpstr>
      <vt:lpstr>lamontee3</vt:lpstr>
      <vt:lpstr>lamontee4</vt:lpstr>
      <vt:lpstr>LETTRESJOUEURS</vt:lpstr>
      <vt:lpstr>NBJOUEURPARTABLE</vt:lpstr>
      <vt:lpstr>NbreTerrainsUtilises</vt:lpstr>
      <vt:lpstr>Numerodetable</vt:lpstr>
      <vt:lpstr>Tableauclassement</vt:lpstr>
      <vt:lpstr>Tableaupointscontrats</vt:lpstr>
      <vt:lpstr>Tableaupointsetcontrats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MERMOZ</dc:creator>
  <cp:lastModifiedBy>Francois</cp:lastModifiedBy>
  <cp:lastPrinted>2009-09-28T06:48:49Z</cp:lastPrinted>
  <dcterms:created xsi:type="dcterms:W3CDTF">2008-03-16T16:44:12Z</dcterms:created>
  <dcterms:modified xsi:type="dcterms:W3CDTF">2018-03-04T11:37:04Z</dcterms:modified>
</cp:coreProperties>
</file>