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nnick\Documents\MEGA\Course d'orientation\"/>
    </mc:Choice>
  </mc:AlternateContent>
  <xr:revisionPtr revIDLastSave="0" documentId="13_ncr:1_{83CAC6FB-7AB5-46EA-BED7-433790305D3D}" xr6:coauthVersionLast="45" xr6:coauthVersionMax="45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Positionnement des balises" sheetId="4" state="hidden" r:id="rId1"/>
    <sheet name="Accueil" sheetId="72" r:id="rId2"/>
    <sheet name="Départ - Arrivée" sheetId="40" r:id="rId3"/>
    <sheet name="Balises - Cartes" sheetId="41" r:id="rId4"/>
    <sheet name="Description des balises" sheetId="38" state="hidden" r:id="rId5"/>
    <sheet name="Fiches de poinçonnages" sheetId="37" r:id="rId6"/>
    <sheet name="1-7500" sheetId="36" state="hidden" r:id="rId7"/>
    <sheet name="1-5000sud" sheetId="35" state="hidden" r:id="rId8"/>
    <sheet name="1-5000" sheetId="34" state="hidden" r:id="rId9"/>
    <sheet name="Fiches de poinçon.(ss numéro )" sheetId="71" r:id="rId10"/>
    <sheet name="D1" sheetId="43" r:id="rId11"/>
    <sheet name="D2" sheetId="47" r:id="rId12"/>
    <sheet name="D3" sheetId="50" r:id="rId13"/>
    <sheet name="D4" sheetId="53" r:id="rId14"/>
    <sheet name="D5" sheetId="56" r:id="rId15"/>
    <sheet name="D6" sheetId="59" r:id="rId16"/>
    <sheet name="D7" sheetId="61" r:id="rId17"/>
    <sheet name="D8" sheetId="63" r:id="rId18"/>
    <sheet name="D9" sheetId="65" r:id="rId19"/>
    <sheet name="D10" sheetId="67" r:id="rId20"/>
    <sheet name="D11" sheetId="69" r:id="rId21"/>
    <sheet name="E1" sheetId="44" r:id="rId22"/>
    <sheet name="E2" sheetId="46" r:id="rId23"/>
    <sheet name="E3" sheetId="49" r:id="rId24"/>
    <sheet name="E4" sheetId="52" r:id="rId25"/>
    <sheet name="E5" sheetId="55" r:id="rId26"/>
    <sheet name="E6" sheetId="58" r:id="rId27"/>
    <sheet name="E7" sheetId="60" r:id="rId28"/>
    <sheet name="E8" sheetId="62" r:id="rId29"/>
    <sheet name="E9" sheetId="64" r:id="rId30"/>
    <sheet name="E10" sheetId="66" r:id="rId31"/>
    <sheet name="E11" sheetId="68" r:id="rId32"/>
    <sheet name="F1" sheetId="42" r:id="rId33"/>
    <sheet name="F2" sheetId="45" r:id="rId34"/>
    <sheet name="F3" sheetId="48" r:id="rId35"/>
    <sheet name="F4" sheetId="51" r:id="rId36"/>
    <sheet name="F5" sheetId="54" r:id="rId37"/>
    <sheet name="F6" sheetId="57" r:id="rId38"/>
  </sheets>
  <definedNames>
    <definedName name="Print_Area" localSheetId="8">'1-5000'!$A$1:$AC$112</definedName>
    <definedName name="Print_Area" localSheetId="7">'1-5000sud'!$A$1:$AA$106</definedName>
    <definedName name="Print_Area" localSheetId="6">'1-7500'!$B$1:$AD$46</definedName>
    <definedName name="Print_Area" localSheetId="10">'D1'!$A$1:$AC$112</definedName>
    <definedName name="Print_Area" localSheetId="19">'D10'!$A$1:$AC$112</definedName>
    <definedName name="Print_Area" localSheetId="20">'D11'!$A$1:$AC$112</definedName>
    <definedName name="Print_Area" localSheetId="11">'D2'!$A$1:$AC$112</definedName>
    <definedName name="Print_Area" localSheetId="12">'D3'!$A$1:$AC$112</definedName>
    <definedName name="Print_Area" localSheetId="13">'D4'!$A$1:$AC$112</definedName>
    <definedName name="Print_Area" localSheetId="14">'D5'!$A$1:$AC$112</definedName>
    <definedName name="Print_Area" localSheetId="15">'D6'!$A$1:$AC$112</definedName>
    <definedName name="Print_Area" localSheetId="16">'D7'!$A$1:$AC$112</definedName>
    <definedName name="Print_Area" localSheetId="17">'D8'!$A$1:$AC$112</definedName>
    <definedName name="Print_Area" localSheetId="18">'D9'!$A$1:$AC$112</definedName>
    <definedName name="Print_Area" localSheetId="2" xml:space="preserve">                                        'Départ - Arrivée'!$A$1:$Y$45</definedName>
    <definedName name="Print_Area" localSheetId="21">'E1'!$A$1:$AA$106</definedName>
    <definedName name="Print_Area" localSheetId="30">'E10'!$A$1:$AA$106</definedName>
    <definedName name="Print_Area" localSheetId="31">'E11'!$A$1:$AA$106</definedName>
    <definedName name="Print_Area" localSheetId="22">'E2'!$A$1:$AA$106</definedName>
    <definedName name="Print_Area" localSheetId="23">'E3'!$A$1:$AA$106</definedName>
    <definedName name="Print_Area" localSheetId="24">'E4'!$A$1:$AA$106</definedName>
    <definedName name="Print_Area" localSheetId="25">'E5'!$A$1:$AA$106</definedName>
    <definedName name="Print_Area" localSheetId="26">'E6'!$A$1:$AA$106</definedName>
    <definedName name="Print_Area" localSheetId="27">'E7'!$A$1:$AA$106</definedName>
    <definedName name="Print_Area" localSheetId="28">'E8'!$A$1:$AA$106</definedName>
    <definedName name="Print_Area" localSheetId="29">'E9'!$A$1:$AA$106</definedName>
    <definedName name="Print_Area" localSheetId="32">'F1'!$B$1:$AD$46</definedName>
    <definedName name="Print_Area" localSheetId="33">'F2'!$B$1:$AD$46</definedName>
    <definedName name="Print_Area" localSheetId="34">'F3'!$B$1:$AD$46</definedName>
    <definedName name="Print_Area" localSheetId="35">'F4'!$B$1:$AD$46</definedName>
    <definedName name="Print_Area" localSheetId="36">'F5'!$B$1:$AD$46</definedName>
    <definedName name="Print_Area" localSheetId="37">'F6'!$B$1:$AD$46</definedName>
    <definedName name="_xlnm.Print_Area" localSheetId="8">'1-5000'!$A$1:$AC$94</definedName>
    <definedName name="_xlnm.Print_Area" localSheetId="3">'Balises - Cartes'!$B$1:$L$36</definedName>
    <definedName name="_xlnm.Print_Area" localSheetId="10">'D1'!$A$1:$AC$94</definedName>
    <definedName name="_xlnm.Print_Area" localSheetId="19">'D10'!$A$1:$AC$94</definedName>
    <definedName name="_xlnm.Print_Area" localSheetId="20">'D11'!$A$1:$AC$94</definedName>
    <definedName name="_xlnm.Print_Area" localSheetId="11">'D2'!$A$1:$AB$95</definedName>
    <definedName name="_xlnm.Print_Area" localSheetId="12">'D3'!$A$1:$AB$94</definedName>
    <definedName name="_xlnm.Print_Area" localSheetId="13">'D4'!$A$1:$AB$94</definedName>
    <definedName name="_xlnm.Print_Area" localSheetId="14">'D5'!$A$1:$AC$94</definedName>
    <definedName name="_xlnm.Print_Area" localSheetId="15">'D6'!$A$1:$AC$94</definedName>
    <definedName name="_xlnm.Print_Area" localSheetId="16">'D7'!$A$1:$AC$94</definedName>
    <definedName name="_xlnm.Print_Area" localSheetId="17">'D8'!$A$1:$AC$94</definedName>
    <definedName name="_xlnm.Print_Area" localSheetId="18">'D9'!$A$1:$AC$94</definedName>
    <definedName name="_xlnm.Print_Area" localSheetId="2">'Départ - Arrivée'!$A$1:$Y$49</definedName>
    <definedName name="_xlnm.Print_Area" localSheetId="21">'E1'!$A$1:$AA$106</definedName>
    <definedName name="_xlnm.Print_Area" localSheetId="30">'E10'!$A$1:$AA$107</definedName>
    <definedName name="_xlnm.Print_Area" localSheetId="31">'E11'!$A$1:$AA$107</definedName>
    <definedName name="_xlnm.Print_Area" localSheetId="22">'E2'!$A$1:$AA$106</definedName>
    <definedName name="_xlnm.Print_Area" localSheetId="23">'E3'!$A$1:$AA$106</definedName>
    <definedName name="_xlnm.Print_Area" localSheetId="24">'E4'!$A$1:$AA$107</definedName>
    <definedName name="_xlnm.Print_Area" localSheetId="25">'E5'!$A$1:$AA$107</definedName>
    <definedName name="_xlnm.Print_Area" localSheetId="26">'E6'!$A$1:$AA$107</definedName>
    <definedName name="_xlnm.Print_Area" localSheetId="27">'E7'!$A$1:$AA$107</definedName>
    <definedName name="_xlnm.Print_Area" localSheetId="28">'E8'!$A$1:$AA$107</definedName>
    <definedName name="_xlnm.Print_Area" localSheetId="29">'E9'!$A$1:$AA$107</definedName>
    <definedName name="_xlnm.Print_Area" localSheetId="32">'F1'!$A$1:$AD$46</definedName>
    <definedName name="_xlnm.Print_Area" localSheetId="33">'F2'!$A$1:$AD$46</definedName>
    <definedName name="_xlnm.Print_Area" localSheetId="34">'F3'!$A$1:$AD$46</definedName>
    <definedName name="_xlnm.Print_Area" localSheetId="35">'F4'!$A$1:$AD$46</definedName>
    <definedName name="_xlnm.Print_Area" localSheetId="36">'F5'!$A$1:$AD$46</definedName>
    <definedName name="_xlnm.Print_Area" localSheetId="37">'F6'!$A$1:$AD$46</definedName>
    <definedName name="_xlnm.Print_Area" localSheetId="9">'Fiches de poinçon.(ss numéro )'!$A$1:$Q$441</definedName>
    <definedName name="_xlnm.Print_Area" localSheetId="5">'Fiches de poinçonnages'!$A$1:$Q$441</definedName>
    <definedName name="_xlnm.Print_Area" localSheetId="0">'Positionnement des balises'!$A$1:$X$49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I4" i="43" l="1"/>
  <c r="O39" i="57"/>
  <c r="O40" i="57" s="1"/>
  <c r="O41" i="57" s="1"/>
  <c r="O42" i="57" s="1"/>
  <c r="O43" i="57" s="1"/>
  <c r="O44" i="57" s="1"/>
  <c r="O45" i="57" s="1"/>
  <c r="O39" i="54"/>
  <c r="O40" i="54" s="1"/>
  <c r="O41" i="54" s="1"/>
  <c r="O42" i="54" s="1"/>
  <c r="O43" i="54" s="1"/>
  <c r="O44" i="54" s="1"/>
  <c r="O45" i="54" s="1"/>
  <c r="O39" i="51"/>
  <c r="O40" i="51" s="1"/>
  <c r="O41" i="51" s="1"/>
  <c r="O42" i="51" s="1"/>
  <c r="O43" i="51" s="1"/>
  <c r="O44" i="51" s="1"/>
  <c r="O45" i="51" s="1"/>
  <c r="O39" i="48"/>
  <c r="O40" i="48" s="1"/>
  <c r="O41" i="48" s="1"/>
  <c r="O42" i="48" s="1"/>
  <c r="O43" i="48" s="1"/>
  <c r="O44" i="48" s="1"/>
  <c r="O45" i="48" s="1"/>
  <c r="O39" i="45"/>
  <c r="O40" i="45" s="1"/>
  <c r="O41" i="45" s="1"/>
  <c r="O42" i="45" s="1"/>
  <c r="O43" i="45" s="1"/>
  <c r="O44" i="45" s="1"/>
  <c r="O45" i="45" s="1"/>
  <c r="E37" i="71"/>
  <c r="E41" i="71"/>
  <c r="E42" i="71"/>
  <c r="E43" i="71"/>
  <c r="E44" i="71"/>
  <c r="E45" i="71"/>
  <c r="E46" i="71"/>
  <c r="E47" i="71"/>
  <c r="E39" i="71"/>
  <c r="E40" i="71"/>
  <c r="E439" i="37"/>
  <c r="E438" i="37"/>
  <c r="E437" i="37"/>
  <c r="E436" i="37"/>
  <c r="E435" i="37"/>
  <c r="E434" i="37"/>
  <c r="E433" i="37"/>
  <c r="E432" i="37"/>
  <c r="E431" i="37"/>
  <c r="E429" i="37"/>
  <c r="N439" i="37"/>
  <c r="N438" i="37"/>
  <c r="N437" i="37"/>
  <c r="N436" i="37"/>
  <c r="N435" i="37"/>
  <c r="N434" i="37"/>
  <c r="N433" i="37"/>
  <c r="N432" i="37"/>
  <c r="N431" i="37"/>
  <c r="N429" i="37"/>
  <c r="N425" i="37"/>
  <c r="N424" i="37"/>
  <c r="N423" i="37"/>
  <c r="N422" i="37"/>
  <c r="N421" i="37"/>
  <c r="N420" i="37"/>
  <c r="N419" i="37"/>
  <c r="N418" i="37"/>
  <c r="N417" i="37"/>
  <c r="N415" i="37"/>
  <c r="E425" i="37"/>
  <c r="E424" i="37"/>
  <c r="E423" i="37"/>
  <c r="E422" i="37"/>
  <c r="E421" i="37"/>
  <c r="E420" i="37"/>
  <c r="E419" i="37"/>
  <c r="E418" i="37"/>
  <c r="E417" i="37"/>
  <c r="E415" i="37"/>
  <c r="E376" i="37"/>
  <c r="E375" i="37"/>
  <c r="E374" i="37"/>
  <c r="E373" i="37"/>
  <c r="E372" i="37"/>
  <c r="E371" i="37"/>
  <c r="E370" i="37"/>
  <c r="E369" i="37"/>
  <c r="E368" i="37"/>
  <c r="E366" i="37"/>
  <c r="N376" i="37"/>
  <c r="N375" i="37"/>
  <c r="N374" i="37"/>
  <c r="N373" i="37"/>
  <c r="N372" i="37"/>
  <c r="N371" i="37"/>
  <c r="N370" i="37"/>
  <c r="N369" i="37"/>
  <c r="N368" i="37"/>
  <c r="N366" i="37"/>
  <c r="N362" i="37"/>
  <c r="N361" i="37"/>
  <c r="N360" i="37"/>
  <c r="N359" i="37"/>
  <c r="N358" i="37"/>
  <c r="N357" i="37"/>
  <c r="N356" i="37"/>
  <c r="N355" i="37"/>
  <c r="N354" i="37"/>
  <c r="N352" i="37"/>
  <c r="E362" i="37"/>
  <c r="E361" i="37"/>
  <c r="E360" i="37"/>
  <c r="E359" i="37"/>
  <c r="E358" i="37"/>
  <c r="E357" i="37"/>
  <c r="E356" i="37"/>
  <c r="E355" i="37"/>
  <c r="E354" i="37"/>
  <c r="E352" i="37"/>
  <c r="E313" i="37"/>
  <c r="E312" i="37"/>
  <c r="E311" i="37"/>
  <c r="E310" i="37"/>
  <c r="E309" i="37"/>
  <c r="E308" i="37"/>
  <c r="E307" i="37"/>
  <c r="E306" i="37"/>
  <c r="E305" i="37"/>
  <c r="E303" i="37"/>
  <c r="N313" i="37"/>
  <c r="N312" i="37"/>
  <c r="N311" i="37"/>
  <c r="N310" i="37"/>
  <c r="N309" i="37"/>
  <c r="N308" i="37"/>
  <c r="N307" i="37"/>
  <c r="N306" i="37"/>
  <c r="N305" i="37"/>
  <c r="N303" i="37"/>
  <c r="N299" i="37"/>
  <c r="N298" i="37"/>
  <c r="N297" i="37"/>
  <c r="N296" i="37"/>
  <c r="N295" i="37"/>
  <c r="N294" i="37"/>
  <c r="N293" i="37"/>
  <c r="N292" i="37"/>
  <c r="N291" i="37"/>
  <c r="N289" i="37"/>
  <c r="E299" i="37"/>
  <c r="E298" i="37"/>
  <c r="E297" i="37"/>
  <c r="E296" i="37"/>
  <c r="E295" i="37"/>
  <c r="E294" i="37"/>
  <c r="E293" i="37"/>
  <c r="E292" i="37"/>
  <c r="E291" i="37"/>
  <c r="E289" i="37"/>
  <c r="E250" i="37"/>
  <c r="E249" i="37"/>
  <c r="E248" i="37"/>
  <c r="E247" i="37"/>
  <c r="E246" i="37"/>
  <c r="E245" i="37"/>
  <c r="E244" i="37"/>
  <c r="E243" i="37"/>
  <c r="E242" i="37"/>
  <c r="E240" i="37"/>
  <c r="N250" i="37"/>
  <c r="N249" i="37"/>
  <c r="N248" i="37"/>
  <c r="N247" i="37"/>
  <c r="N246" i="37"/>
  <c r="N245" i="37"/>
  <c r="N244" i="37"/>
  <c r="N243" i="37"/>
  <c r="N242" i="37"/>
  <c r="N240" i="37"/>
  <c r="N236" i="37"/>
  <c r="N235" i="37"/>
  <c r="N234" i="37"/>
  <c r="N233" i="37"/>
  <c r="N232" i="37"/>
  <c r="N231" i="37"/>
  <c r="N230" i="37"/>
  <c r="N229" i="37"/>
  <c r="N228" i="37"/>
  <c r="N226" i="37"/>
  <c r="E236" i="37"/>
  <c r="E235" i="37"/>
  <c r="E234" i="37"/>
  <c r="E233" i="37"/>
  <c r="E232" i="37"/>
  <c r="E231" i="37"/>
  <c r="E230" i="37"/>
  <c r="E229" i="37"/>
  <c r="E228" i="37"/>
  <c r="E226" i="37"/>
  <c r="N187" i="37"/>
  <c r="N186" i="37"/>
  <c r="N185" i="37"/>
  <c r="N184" i="37"/>
  <c r="N183" i="37"/>
  <c r="N182" i="37"/>
  <c r="N181" i="37"/>
  <c r="N180" i="37"/>
  <c r="N179" i="37"/>
  <c r="N177" i="37"/>
  <c r="E187" i="37"/>
  <c r="E186" i="37"/>
  <c r="E185" i="37"/>
  <c r="E184" i="37"/>
  <c r="E183" i="37"/>
  <c r="E182" i="37"/>
  <c r="E181" i="37"/>
  <c r="E180" i="37"/>
  <c r="E179" i="37"/>
  <c r="E177" i="37"/>
  <c r="N173" i="37"/>
  <c r="N172" i="37"/>
  <c r="N171" i="37"/>
  <c r="N170" i="37"/>
  <c r="N169" i="37"/>
  <c r="N168" i="37"/>
  <c r="N167" i="37"/>
  <c r="N166" i="37"/>
  <c r="N165" i="37"/>
  <c r="N163" i="37"/>
  <c r="E173" i="37"/>
  <c r="E172" i="37"/>
  <c r="E171" i="37"/>
  <c r="E170" i="37"/>
  <c r="E169" i="37"/>
  <c r="E168" i="37"/>
  <c r="E167" i="37"/>
  <c r="E166" i="37"/>
  <c r="E165" i="37"/>
  <c r="E163" i="37"/>
  <c r="N124" i="37"/>
  <c r="N123" i="37"/>
  <c r="N122" i="37"/>
  <c r="N121" i="37"/>
  <c r="N120" i="37"/>
  <c r="N119" i="37"/>
  <c r="N118" i="37"/>
  <c r="N117" i="37"/>
  <c r="N116" i="37"/>
  <c r="N114" i="37"/>
  <c r="E124" i="37"/>
  <c r="E123" i="37"/>
  <c r="E122" i="37"/>
  <c r="E121" i="37"/>
  <c r="E120" i="37"/>
  <c r="E119" i="37"/>
  <c r="E118" i="37"/>
  <c r="E117" i="37"/>
  <c r="E116" i="37"/>
  <c r="E114" i="37"/>
  <c r="N110" i="37"/>
  <c r="N109" i="37"/>
  <c r="N108" i="37"/>
  <c r="N107" i="37"/>
  <c r="N106" i="37"/>
  <c r="N105" i="37"/>
  <c r="N104" i="37"/>
  <c r="N103" i="37"/>
  <c r="N102" i="37"/>
  <c r="N100" i="37"/>
  <c r="E110" i="37"/>
  <c r="E109" i="37"/>
  <c r="E108" i="37"/>
  <c r="E107" i="37"/>
  <c r="E106" i="37"/>
  <c r="E105" i="37"/>
  <c r="E104" i="37"/>
  <c r="E103" i="37"/>
  <c r="E102" i="37"/>
  <c r="E100" i="37"/>
  <c r="N61" i="37"/>
  <c r="N60" i="37"/>
  <c r="N59" i="37"/>
  <c r="N58" i="37"/>
  <c r="N57" i="37"/>
  <c r="N56" i="37"/>
  <c r="N55" i="37"/>
  <c r="N54" i="37"/>
  <c r="N53" i="37"/>
  <c r="N51" i="37"/>
  <c r="E61" i="37"/>
  <c r="E60" i="37"/>
  <c r="E59" i="37"/>
  <c r="E58" i="37"/>
  <c r="E57" i="37"/>
  <c r="E56" i="37"/>
  <c r="E55" i="37"/>
  <c r="E54" i="37"/>
  <c r="E53" i="37"/>
  <c r="E51" i="37"/>
  <c r="N47" i="37"/>
  <c r="N46" i="37"/>
  <c r="N45" i="37"/>
  <c r="N44" i="37"/>
  <c r="N43" i="37"/>
  <c r="N42" i="37"/>
  <c r="N41" i="37"/>
  <c r="N40" i="37"/>
  <c r="N39" i="37"/>
  <c r="N37" i="37"/>
  <c r="E3" i="71" l="1"/>
  <c r="E397" i="71" s="1"/>
  <c r="E397" i="37"/>
  <c r="N397" i="37"/>
  <c r="N381" i="37"/>
  <c r="E381" i="37"/>
  <c r="N334" i="37"/>
  <c r="E334" i="37"/>
  <c r="N318" i="37"/>
  <c r="E318" i="37"/>
  <c r="N271" i="37"/>
  <c r="E271" i="37"/>
  <c r="N255" i="37"/>
  <c r="E255" i="37"/>
  <c r="N208" i="37"/>
  <c r="E208" i="37"/>
  <c r="N192" i="37"/>
  <c r="E192" i="37"/>
  <c r="N145" i="37"/>
  <c r="E145" i="37"/>
  <c r="N129" i="37"/>
  <c r="E129" i="37"/>
  <c r="E82" i="37"/>
  <c r="N82" i="37"/>
  <c r="N66" i="37"/>
  <c r="E66" i="37"/>
  <c r="N19" i="37"/>
  <c r="E19" i="37"/>
  <c r="N3" i="37"/>
  <c r="B36" i="71"/>
  <c r="K36" i="71"/>
  <c r="K50" i="71"/>
  <c r="B50" i="71"/>
  <c r="B99" i="71"/>
  <c r="K99" i="71"/>
  <c r="K113" i="71"/>
  <c r="B113" i="71"/>
  <c r="B162" i="71"/>
  <c r="K162" i="71"/>
  <c r="K176" i="71"/>
  <c r="B176" i="71"/>
  <c r="B225" i="71"/>
  <c r="K225" i="71"/>
  <c r="K239" i="71"/>
  <c r="B239" i="71"/>
  <c r="B288" i="71"/>
  <c r="K288" i="71"/>
  <c r="K302" i="71"/>
  <c r="B302" i="71"/>
  <c r="B351" i="71"/>
  <c r="K351" i="71"/>
  <c r="K365" i="71"/>
  <c r="B365" i="71"/>
  <c r="B428" i="71"/>
  <c r="K428" i="71"/>
  <c r="K414" i="71"/>
  <c r="B414" i="71"/>
  <c r="B428" i="37"/>
  <c r="K428" i="37"/>
  <c r="K414" i="37"/>
  <c r="B414" i="37"/>
  <c r="B365" i="37"/>
  <c r="K365" i="37"/>
  <c r="K351" i="37"/>
  <c r="B351" i="37"/>
  <c r="B302" i="37"/>
  <c r="K302" i="37"/>
  <c r="K288" i="37"/>
  <c r="B288" i="37"/>
  <c r="K239" i="37"/>
  <c r="B239" i="37"/>
  <c r="B225" i="37"/>
  <c r="K225" i="37"/>
  <c r="K176" i="37"/>
  <c r="B176" i="37"/>
  <c r="B162" i="37"/>
  <c r="K162" i="37"/>
  <c r="K113" i="37"/>
  <c r="B113" i="37"/>
  <c r="B99" i="37"/>
  <c r="K99" i="37"/>
  <c r="K50" i="37"/>
  <c r="B50" i="37"/>
  <c r="K36" i="37"/>
  <c r="B36" i="37"/>
  <c r="L396" i="71"/>
  <c r="C396" i="71"/>
  <c r="L380" i="71"/>
  <c r="C380" i="71"/>
  <c r="L333" i="71"/>
  <c r="C333" i="71"/>
  <c r="L317" i="71"/>
  <c r="C317" i="71"/>
  <c r="L270" i="71"/>
  <c r="C270" i="71"/>
  <c r="L254" i="71"/>
  <c r="C254" i="71"/>
  <c r="L207" i="71"/>
  <c r="C207" i="71"/>
  <c r="L191" i="71"/>
  <c r="C191" i="71"/>
  <c r="L144" i="71"/>
  <c r="C144" i="71"/>
  <c r="L128" i="71"/>
  <c r="C128" i="71"/>
  <c r="L81" i="71"/>
  <c r="C81" i="71"/>
  <c r="L65" i="71"/>
  <c r="C65" i="71"/>
  <c r="L18" i="71"/>
  <c r="C18" i="71"/>
  <c r="L2" i="71"/>
  <c r="C2" i="71"/>
  <c r="L396" i="37"/>
  <c r="C396" i="37"/>
  <c r="L380" i="37"/>
  <c r="C380" i="37"/>
  <c r="L333" i="37"/>
  <c r="C333" i="37"/>
  <c r="L317" i="37"/>
  <c r="C317" i="37"/>
  <c r="L270" i="37"/>
  <c r="C270" i="37"/>
  <c r="L254" i="37"/>
  <c r="C254" i="37"/>
  <c r="L207" i="37"/>
  <c r="C207" i="37"/>
  <c r="L191" i="37"/>
  <c r="C191" i="37"/>
  <c r="L144" i="37"/>
  <c r="C144" i="37"/>
  <c r="L128" i="37"/>
  <c r="C128" i="37"/>
  <c r="L81" i="37"/>
  <c r="C81" i="37"/>
  <c r="L65" i="37"/>
  <c r="C65" i="37"/>
  <c r="L18" i="37"/>
  <c r="C18" i="37"/>
  <c r="L2" i="37"/>
  <c r="C2" i="37"/>
  <c r="BI4" i="59"/>
  <c r="BI4" i="61"/>
  <c r="BI4" i="63"/>
  <c r="BI4" i="65"/>
  <c r="BI4" i="67"/>
  <c r="BI4" i="69"/>
  <c r="BI4" i="47"/>
  <c r="BI4" i="50"/>
  <c r="BI4" i="53"/>
  <c r="BI4" i="56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D104" i="41"/>
  <c r="D105" i="41"/>
  <c r="D106" i="41"/>
  <c r="D107" i="41"/>
  <c r="D108" i="41"/>
  <c r="D109" i="41"/>
  <c r="D110" i="41"/>
  <c r="D111" i="41"/>
  <c r="D112" i="41"/>
  <c r="D113" i="41"/>
  <c r="D38" i="41"/>
  <c r="E66" i="71" l="1"/>
  <c r="E129" i="71"/>
  <c r="E192" i="71"/>
  <c r="E255" i="71"/>
  <c r="E318" i="71"/>
  <c r="E381" i="71"/>
  <c r="N3" i="71"/>
  <c r="N66" i="71"/>
  <c r="N129" i="71"/>
  <c r="N192" i="71"/>
  <c r="N255" i="71"/>
  <c r="N318" i="71"/>
  <c r="N381" i="71"/>
  <c r="E19" i="71"/>
  <c r="N82" i="71"/>
  <c r="N145" i="71"/>
  <c r="N208" i="71"/>
  <c r="N271" i="71"/>
  <c r="N334" i="71"/>
  <c r="N397" i="71"/>
  <c r="N19" i="71"/>
  <c r="E82" i="71"/>
  <c r="E145" i="71"/>
  <c r="E208" i="71"/>
  <c r="E271" i="71"/>
  <c r="E334" i="71"/>
  <c r="O409" i="71"/>
  <c r="N411" i="71" s="1"/>
  <c r="L409" i="71"/>
  <c r="L408" i="71" s="1"/>
  <c r="F409" i="71"/>
  <c r="E408" i="71" s="1"/>
  <c r="C409" i="71"/>
  <c r="C408" i="71" s="1"/>
  <c r="O405" i="71"/>
  <c r="N407" i="71" s="1"/>
  <c r="L405" i="71"/>
  <c r="L404" i="71" s="1"/>
  <c r="F405" i="71"/>
  <c r="E404" i="71" s="1"/>
  <c r="C405" i="71"/>
  <c r="C404" i="71" s="1"/>
  <c r="O401" i="71"/>
  <c r="N403" i="71" s="1"/>
  <c r="L401" i="71"/>
  <c r="L400" i="71" s="1"/>
  <c r="F401" i="71"/>
  <c r="E400" i="71" s="1"/>
  <c r="C401" i="71"/>
  <c r="C400" i="71" s="1"/>
  <c r="O393" i="71"/>
  <c r="N395" i="71" s="1"/>
  <c r="L393" i="71"/>
  <c r="L392" i="71" s="1"/>
  <c r="F393" i="71"/>
  <c r="E392" i="71" s="1"/>
  <c r="C393" i="71"/>
  <c r="C392" i="71" s="1"/>
  <c r="O389" i="71"/>
  <c r="N391" i="71" s="1"/>
  <c r="L389" i="71"/>
  <c r="L388" i="71" s="1"/>
  <c r="F389" i="71"/>
  <c r="E388" i="71" s="1"/>
  <c r="C389" i="71"/>
  <c r="C388" i="71" s="1"/>
  <c r="O385" i="71"/>
  <c r="N387" i="71" s="1"/>
  <c r="L385" i="71"/>
  <c r="L384" i="71" s="1"/>
  <c r="F385" i="71"/>
  <c r="E384" i="71" s="1"/>
  <c r="C385" i="71"/>
  <c r="C384" i="71" s="1"/>
  <c r="O346" i="71"/>
  <c r="N348" i="71" s="1"/>
  <c r="L346" i="71"/>
  <c r="L345" i="71" s="1"/>
  <c r="F346" i="71"/>
  <c r="E345" i="71" s="1"/>
  <c r="C346" i="71"/>
  <c r="C345" i="71" s="1"/>
  <c r="O342" i="71"/>
  <c r="N344" i="71" s="1"/>
  <c r="L342" i="71"/>
  <c r="L341" i="71" s="1"/>
  <c r="F342" i="71"/>
  <c r="E341" i="71" s="1"/>
  <c r="C342" i="71"/>
  <c r="C341" i="71" s="1"/>
  <c r="O338" i="71"/>
  <c r="N340" i="71" s="1"/>
  <c r="L338" i="71"/>
  <c r="L337" i="71" s="1"/>
  <c r="F338" i="71"/>
  <c r="E337" i="71" s="1"/>
  <c r="C338" i="71"/>
  <c r="C337" i="71" s="1"/>
  <c r="O330" i="71"/>
  <c r="N332" i="71" s="1"/>
  <c r="L330" i="71"/>
  <c r="L329" i="71" s="1"/>
  <c r="F330" i="71"/>
  <c r="E329" i="71" s="1"/>
  <c r="C330" i="71"/>
  <c r="C329" i="71" s="1"/>
  <c r="O326" i="71"/>
  <c r="N328" i="71" s="1"/>
  <c r="L326" i="71"/>
  <c r="L325" i="71" s="1"/>
  <c r="F326" i="71"/>
  <c r="E325" i="71" s="1"/>
  <c r="C326" i="71"/>
  <c r="C325" i="71" s="1"/>
  <c r="O322" i="71"/>
  <c r="N324" i="71" s="1"/>
  <c r="L322" i="71"/>
  <c r="L321" i="71" s="1"/>
  <c r="F322" i="71"/>
  <c r="E321" i="71" s="1"/>
  <c r="C322" i="71"/>
  <c r="C324" i="71" s="1"/>
  <c r="O283" i="71"/>
  <c r="N285" i="71" s="1"/>
  <c r="L283" i="71"/>
  <c r="L282" i="71" s="1"/>
  <c r="F283" i="71"/>
  <c r="E282" i="71" s="1"/>
  <c r="C283" i="71"/>
  <c r="C282" i="71" s="1"/>
  <c r="O279" i="71"/>
  <c r="N281" i="71" s="1"/>
  <c r="L279" i="71"/>
  <c r="L278" i="71" s="1"/>
  <c r="F279" i="71"/>
  <c r="E278" i="71" s="1"/>
  <c r="C279" i="71"/>
  <c r="C278" i="71" s="1"/>
  <c r="O275" i="71"/>
  <c r="N277" i="71" s="1"/>
  <c r="L275" i="71"/>
  <c r="L274" i="71" s="1"/>
  <c r="F275" i="71"/>
  <c r="E274" i="71" s="1"/>
  <c r="C275" i="71"/>
  <c r="C274" i="71" s="1"/>
  <c r="O267" i="71"/>
  <c r="N269" i="71" s="1"/>
  <c r="L267" i="71"/>
  <c r="L266" i="71" s="1"/>
  <c r="F267" i="71"/>
  <c r="E266" i="71" s="1"/>
  <c r="C267" i="71"/>
  <c r="C266" i="71" s="1"/>
  <c r="O263" i="71"/>
  <c r="N265" i="71" s="1"/>
  <c r="L263" i="71"/>
  <c r="L262" i="71" s="1"/>
  <c r="F263" i="71"/>
  <c r="E262" i="71" s="1"/>
  <c r="C263" i="71"/>
  <c r="C262" i="71" s="1"/>
  <c r="O259" i="71"/>
  <c r="N261" i="71" s="1"/>
  <c r="L259" i="71"/>
  <c r="L258" i="71" s="1"/>
  <c r="F259" i="71"/>
  <c r="E258" i="71" s="1"/>
  <c r="C259" i="71"/>
  <c r="C258" i="71" s="1"/>
  <c r="O220" i="71"/>
  <c r="N222" i="71" s="1"/>
  <c r="L220" i="71"/>
  <c r="L219" i="71" s="1"/>
  <c r="F220" i="71"/>
  <c r="E219" i="71" s="1"/>
  <c r="C220" i="71"/>
  <c r="C219" i="71" s="1"/>
  <c r="O216" i="71"/>
  <c r="N218" i="71" s="1"/>
  <c r="L216" i="71"/>
  <c r="L215" i="71" s="1"/>
  <c r="F216" i="71"/>
  <c r="E215" i="71" s="1"/>
  <c r="C216" i="71"/>
  <c r="C215" i="71" s="1"/>
  <c r="O212" i="71"/>
  <c r="N214" i="71" s="1"/>
  <c r="L212" i="71"/>
  <c r="L211" i="71" s="1"/>
  <c r="F212" i="71"/>
  <c r="E211" i="71" s="1"/>
  <c r="C212" i="71"/>
  <c r="C211" i="71" s="1"/>
  <c r="O204" i="71"/>
  <c r="N206" i="71" s="1"/>
  <c r="L204" i="71"/>
  <c r="L203" i="71" s="1"/>
  <c r="F204" i="71"/>
  <c r="E203" i="71" s="1"/>
  <c r="C204" i="71"/>
  <c r="C203" i="71" s="1"/>
  <c r="O200" i="71"/>
  <c r="N202" i="71" s="1"/>
  <c r="L200" i="71"/>
  <c r="L199" i="71" s="1"/>
  <c r="F200" i="71"/>
  <c r="E199" i="71" s="1"/>
  <c r="C200" i="71"/>
  <c r="C199" i="71" s="1"/>
  <c r="O196" i="71"/>
  <c r="N198" i="71" s="1"/>
  <c r="L196" i="71"/>
  <c r="L195" i="71" s="1"/>
  <c r="F196" i="71"/>
  <c r="E195" i="71" s="1"/>
  <c r="C196" i="71"/>
  <c r="C195" i="71" s="1"/>
  <c r="O157" i="71"/>
  <c r="N159" i="71" s="1"/>
  <c r="L157" i="71"/>
  <c r="L156" i="71" s="1"/>
  <c r="F157" i="71"/>
  <c r="E156" i="71" s="1"/>
  <c r="C157" i="71"/>
  <c r="C156" i="71" s="1"/>
  <c r="O153" i="71"/>
  <c r="N155" i="71" s="1"/>
  <c r="L153" i="71"/>
  <c r="L152" i="71" s="1"/>
  <c r="F153" i="71"/>
  <c r="E152" i="71" s="1"/>
  <c r="C153" i="71"/>
  <c r="C152" i="71" s="1"/>
  <c r="O149" i="71"/>
  <c r="N151" i="71" s="1"/>
  <c r="L149" i="71"/>
  <c r="L148" i="71" s="1"/>
  <c r="F149" i="71"/>
  <c r="E148" i="71" s="1"/>
  <c r="C149" i="71"/>
  <c r="C148" i="71" s="1"/>
  <c r="O141" i="71"/>
  <c r="N143" i="71" s="1"/>
  <c r="L141" i="71"/>
  <c r="L140" i="71" s="1"/>
  <c r="F141" i="71"/>
  <c r="E140" i="71" s="1"/>
  <c r="C141" i="71"/>
  <c r="C140" i="71" s="1"/>
  <c r="O137" i="71"/>
  <c r="N139" i="71" s="1"/>
  <c r="L137" i="71"/>
  <c r="L136" i="71" s="1"/>
  <c r="F137" i="71"/>
  <c r="E136" i="71" s="1"/>
  <c r="C137" i="71"/>
  <c r="C136" i="71" s="1"/>
  <c r="O133" i="71"/>
  <c r="N135" i="71" s="1"/>
  <c r="L133" i="71"/>
  <c r="L132" i="71" s="1"/>
  <c r="F133" i="71"/>
  <c r="E132" i="71" s="1"/>
  <c r="C133" i="71"/>
  <c r="C132" i="71" s="1"/>
  <c r="O94" i="71"/>
  <c r="N96" i="71" s="1"/>
  <c r="L94" i="71"/>
  <c r="L93" i="71" s="1"/>
  <c r="F94" i="71"/>
  <c r="E93" i="71" s="1"/>
  <c r="C94" i="71"/>
  <c r="C93" i="71" s="1"/>
  <c r="O90" i="71"/>
  <c r="N92" i="71" s="1"/>
  <c r="L90" i="71"/>
  <c r="L89" i="71" s="1"/>
  <c r="F90" i="71"/>
  <c r="E89" i="71" s="1"/>
  <c r="C90" i="71"/>
  <c r="C89" i="71" s="1"/>
  <c r="O86" i="71"/>
  <c r="N88" i="71" s="1"/>
  <c r="L86" i="71"/>
  <c r="L85" i="71" s="1"/>
  <c r="F86" i="71"/>
  <c r="E85" i="71" s="1"/>
  <c r="C86" i="71"/>
  <c r="C85" i="71" s="1"/>
  <c r="O78" i="71"/>
  <c r="N80" i="71" s="1"/>
  <c r="L78" i="71"/>
  <c r="L77" i="71" s="1"/>
  <c r="F78" i="71"/>
  <c r="E77" i="71" s="1"/>
  <c r="C78" i="71"/>
  <c r="C77" i="71" s="1"/>
  <c r="O74" i="71"/>
  <c r="N76" i="71" s="1"/>
  <c r="L74" i="71"/>
  <c r="L73" i="71" s="1"/>
  <c r="F74" i="71"/>
  <c r="E73" i="71" s="1"/>
  <c r="C74" i="71"/>
  <c r="C73" i="71" s="1"/>
  <c r="O70" i="71"/>
  <c r="N72" i="71" s="1"/>
  <c r="L70" i="71"/>
  <c r="L69" i="71" s="1"/>
  <c r="F70" i="71"/>
  <c r="E69" i="71" s="1"/>
  <c r="C70" i="71"/>
  <c r="C72" i="71" s="1"/>
  <c r="M440" i="71"/>
  <c r="D440" i="71"/>
  <c r="O439" i="71"/>
  <c r="F439" i="71"/>
  <c r="O438" i="71"/>
  <c r="F438" i="71"/>
  <c r="O437" i="71"/>
  <c r="F437" i="71"/>
  <c r="O436" i="71"/>
  <c r="F436" i="71"/>
  <c r="O435" i="71"/>
  <c r="F435" i="71"/>
  <c r="O434" i="71"/>
  <c r="F434" i="71"/>
  <c r="O433" i="71"/>
  <c r="F433" i="71"/>
  <c r="O432" i="71"/>
  <c r="F432" i="71"/>
  <c r="O431" i="71"/>
  <c r="F431" i="71"/>
  <c r="P429" i="71"/>
  <c r="G429" i="71"/>
  <c r="M426" i="71"/>
  <c r="D426" i="71"/>
  <c r="O425" i="71"/>
  <c r="F425" i="71"/>
  <c r="O424" i="71"/>
  <c r="F424" i="71"/>
  <c r="O423" i="71"/>
  <c r="F423" i="71"/>
  <c r="O422" i="71"/>
  <c r="F422" i="71"/>
  <c r="O421" i="71"/>
  <c r="F421" i="71"/>
  <c r="O420" i="71"/>
  <c r="F420" i="71"/>
  <c r="O419" i="71"/>
  <c r="F419" i="71"/>
  <c r="O418" i="71"/>
  <c r="F418" i="71"/>
  <c r="O417" i="71"/>
  <c r="F417" i="71"/>
  <c r="P415" i="71"/>
  <c r="G415" i="71"/>
  <c r="M377" i="71"/>
  <c r="D377" i="71"/>
  <c r="O376" i="71"/>
  <c r="F376" i="71"/>
  <c r="O375" i="71"/>
  <c r="F375" i="71"/>
  <c r="O374" i="71"/>
  <c r="F374" i="71"/>
  <c r="O373" i="71"/>
  <c r="F373" i="71"/>
  <c r="O372" i="71"/>
  <c r="F372" i="71"/>
  <c r="O371" i="71"/>
  <c r="F371" i="71"/>
  <c r="O370" i="71"/>
  <c r="F370" i="71"/>
  <c r="O369" i="71"/>
  <c r="F369" i="71"/>
  <c r="O368" i="71"/>
  <c r="F368" i="71"/>
  <c r="P366" i="71"/>
  <c r="G366" i="71"/>
  <c r="M363" i="71"/>
  <c r="D363" i="71"/>
  <c r="O362" i="71"/>
  <c r="F362" i="71"/>
  <c r="O361" i="71"/>
  <c r="F361" i="71"/>
  <c r="O360" i="71"/>
  <c r="F360" i="71"/>
  <c r="O359" i="71"/>
  <c r="F359" i="71"/>
  <c r="O358" i="71"/>
  <c r="F358" i="71"/>
  <c r="O357" i="71"/>
  <c r="F357" i="71"/>
  <c r="O356" i="71"/>
  <c r="F356" i="71"/>
  <c r="O355" i="71"/>
  <c r="F355" i="71"/>
  <c r="O354" i="71"/>
  <c r="F354" i="71"/>
  <c r="P352" i="71"/>
  <c r="G352" i="71"/>
  <c r="M314" i="71"/>
  <c r="D314" i="71"/>
  <c r="O313" i="71"/>
  <c r="F313" i="71"/>
  <c r="O312" i="71"/>
  <c r="F312" i="71"/>
  <c r="O311" i="71"/>
  <c r="F311" i="71"/>
  <c r="O310" i="71"/>
  <c r="F310" i="71"/>
  <c r="O309" i="71"/>
  <c r="F309" i="71"/>
  <c r="O308" i="71"/>
  <c r="F308" i="71"/>
  <c r="O307" i="71"/>
  <c r="F307" i="71"/>
  <c r="O306" i="71"/>
  <c r="F306" i="71"/>
  <c r="O305" i="71"/>
  <c r="F305" i="71"/>
  <c r="P303" i="71"/>
  <c r="G303" i="71"/>
  <c r="M300" i="71"/>
  <c r="D300" i="71"/>
  <c r="O299" i="71"/>
  <c r="F299" i="71"/>
  <c r="O298" i="71"/>
  <c r="F298" i="71"/>
  <c r="O297" i="71"/>
  <c r="F297" i="71"/>
  <c r="O296" i="71"/>
  <c r="F296" i="71"/>
  <c r="O295" i="71"/>
  <c r="F295" i="71"/>
  <c r="O294" i="71"/>
  <c r="F294" i="71"/>
  <c r="O293" i="71"/>
  <c r="F293" i="71"/>
  <c r="O292" i="71"/>
  <c r="F292" i="71"/>
  <c r="O291" i="71"/>
  <c r="F291" i="71"/>
  <c r="P289" i="71"/>
  <c r="G289" i="71"/>
  <c r="M251" i="71"/>
  <c r="D251" i="71"/>
  <c r="O250" i="71"/>
  <c r="F250" i="71"/>
  <c r="O249" i="71"/>
  <c r="F249" i="71"/>
  <c r="O248" i="71"/>
  <c r="F248" i="71"/>
  <c r="O247" i="71"/>
  <c r="F247" i="71"/>
  <c r="O246" i="71"/>
  <c r="F246" i="71"/>
  <c r="O245" i="71"/>
  <c r="F245" i="71"/>
  <c r="O244" i="71"/>
  <c r="F244" i="71"/>
  <c r="O243" i="71"/>
  <c r="F243" i="71"/>
  <c r="O242" i="71"/>
  <c r="F242" i="71"/>
  <c r="P240" i="71"/>
  <c r="G240" i="71"/>
  <c r="M237" i="71"/>
  <c r="D237" i="71"/>
  <c r="O236" i="71"/>
  <c r="F236" i="71"/>
  <c r="O235" i="71"/>
  <c r="F235" i="71"/>
  <c r="O234" i="71"/>
  <c r="F234" i="71"/>
  <c r="O233" i="71"/>
  <c r="F233" i="71"/>
  <c r="O232" i="71"/>
  <c r="F232" i="71"/>
  <c r="O231" i="71"/>
  <c r="F231" i="71"/>
  <c r="O230" i="71"/>
  <c r="F230" i="71"/>
  <c r="O229" i="71"/>
  <c r="F229" i="71"/>
  <c r="O228" i="71"/>
  <c r="F228" i="71"/>
  <c r="P226" i="71"/>
  <c r="G226" i="71"/>
  <c r="M188" i="71"/>
  <c r="D188" i="71"/>
  <c r="O187" i="71"/>
  <c r="F187" i="71"/>
  <c r="O186" i="71"/>
  <c r="F186" i="71"/>
  <c r="O185" i="71"/>
  <c r="F185" i="71"/>
  <c r="O184" i="71"/>
  <c r="F184" i="71"/>
  <c r="O183" i="71"/>
  <c r="F183" i="71"/>
  <c r="O182" i="71"/>
  <c r="F182" i="71"/>
  <c r="O181" i="71"/>
  <c r="F181" i="71"/>
  <c r="O180" i="71"/>
  <c r="F180" i="71"/>
  <c r="O179" i="71"/>
  <c r="F179" i="71"/>
  <c r="G177" i="71"/>
  <c r="M174" i="71"/>
  <c r="D174" i="71"/>
  <c r="O173" i="71"/>
  <c r="F173" i="71"/>
  <c r="O172" i="71"/>
  <c r="F172" i="71"/>
  <c r="O171" i="71"/>
  <c r="F171" i="71"/>
  <c r="O170" i="71"/>
  <c r="F170" i="71"/>
  <c r="O169" i="71"/>
  <c r="F169" i="71"/>
  <c r="O168" i="71"/>
  <c r="F168" i="71"/>
  <c r="O167" i="71"/>
  <c r="F167" i="71"/>
  <c r="O166" i="71"/>
  <c r="F166" i="71"/>
  <c r="O165" i="71"/>
  <c r="F165" i="71"/>
  <c r="M125" i="71"/>
  <c r="D125" i="71"/>
  <c r="O124" i="71"/>
  <c r="F124" i="71"/>
  <c r="O123" i="71"/>
  <c r="F123" i="71"/>
  <c r="O122" i="71"/>
  <c r="F122" i="71"/>
  <c r="O121" i="71"/>
  <c r="F121" i="71"/>
  <c r="O120" i="71"/>
  <c r="F120" i="71"/>
  <c r="O119" i="71"/>
  <c r="F119" i="71"/>
  <c r="O118" i="71"/>
  <c r="F118" i="71"/>
  <c r="O117" i="71"/>
  <c r="F117" i="71"/>
  <c r="O116" i="71"/>
  <c r="F116" i="71"/>
  <c r="M111" i="71"/>
  <c r="D111" i="71"/>
  <c r="O110" i="71"/>
  <c r="F110" i="71"/>
  <c r="O109" i="71"/>
  <c r="F109" i="71"/>
  <c r="O108" i="71"/>
  <c r="F108" i="71"/>
  <c r="O107" i="71"/>
  <c r="F107" i="71"/>
  <c r="O106" i="71"/>
  <c r="F106" i="71"/>
  <c r="O105" i="71"/>
  <c r="F105" i="71"/>
  <c r="O104" i="71"/>
  <c r="F104" i="71"/>
  <c r="O103" i="71"/>
  <c r="F103" i="71"/>
  <c r="O102" i="71"/>
  <c r="F102" i="71"/>
  <c r="M62" i="71"/>
  <c r="D62" i="71"/>
  <c r="O61" i="71"/>
  <c r="F61" i="71"/>
  <c r="O60" i="71"/>
  <c r="F60" i="71"/>
  <c r="O59" i="71"/>
  <c r="F59" i="71"/>
  <c r="O58" i="71"/>
  <c r="F58" i="71"/>
  <c r="O57" i="71"/>
  <c r="F57" i="71"/>
  <c r="O56" i="71"/>
  <c r="F56" i="71"/>
  <c r="O55" i="71"/>
  <c r="F55" i="71"/>
  <c r="O54" i="71"/>
  <c r="F54" i="71"/>
  <c r="O53" i="71"/>
  <c r="F53" i="71"/>
  <c r="M48" i="71"/>
  <c r="D48" i="71"/>
  <c r="O47" i="71"/>
  <c r="F47" i="71"/>
  <c r="O46" i="71"/>
  <c r="F46" i="71"/>
  <c r="O45" i="71"/>
  <c r="F45" i="71"/>
  <c r="O44" i="71"/>
  <c r="F44" i="71"/>
  <c r="O43" i="71"/>
  <c r="F43" i="71"/>
  <c r="O42" i="71"/>
  <c r="F42" i="71"/>
  <c r="O41" i="71"/>
  <c r="F41" i="71"/>
  <c r="O40" i="71"/>
  <c r="F40" i="71"/>
  <c r="O39" i="71"/>
  <c r="F39" i="71"/>
  <c r="O31" i="71"/>
  <c r="N30" i="71" s="1"/>
  <c r="L31" i="71"/>
  <c r="L30" i="71" s="1"/>
  <c r="F31" i="71"/>
  <c r="E33" i="71" s="1"/>
  <c r="C31" i="71"/>
  <c r="C33" i="71" s="1"/>
  <c r="O27" i="71"/>
  <c r="N26" i="71" s="1"/>
  <c r="L27" i="71"/>
  <c r="L26" i="71" s="1"/>
  <c r="F27" i="71"/>
  <c r="E29" i="71" s="1"/>
  <c r="C27" i="71"/>
  <c r="C29" i="71" s="1"/>
  <c r="O23" i="71"/>
  <c r="N22" i="71" s="1"/>
  <c r="L23" i="71"/>
  <c r="L22" i="71" s="1"/>
  <c r="F23" i="71"/>
  <c r="E25" i="71" s="1"/>
  <c r="C23" i="71"/>
  <c r="C25" i="71" s="1"/>
  <c r="O15" i="71"/>
  <c r="N17" i="71" s="1"/>
  <c r="L15" i="71"/>
  <c r="L14" i="71" s="1"/>
  <c r="F15" i="71"/>
  <c r="E17" i="71" s="1"/>
  <c r="C15" i="71"/>
  <c r="C17" i="71" s="1"/>
  <c r="O11" i="71"/>
  <c r="N10" i="71" s="1"/>
  <c r="L11" i="71"/>
  <c r="L10" i="71" s="1"/>
  <c r="F11" i="71"/>
  <c r="E10" i="71" s="1"/>
  <c r="C11" i="71"/>
  <c r="C13" i="71" s="1"/>
  <c r="O7" i="71"/>
  <c r="N9" i="71" s="1"/>
  <c r="L7" i="71"/>
  <c r="L6" i="71" s="1"/>
  <c r="F7" i="71"/>
  <c r="E9" i="71" s="1"/>
  <c r="C7" i="71"/>
  <c r="C9" i="71" s="1"/>
  <c r="O409" i="37"/>
  <c r="N411" i="37" s="1"/>
  <c r="L409" i="37"/>
  <c r="L411" i="37" s="1"/>
  <c r="F409" i="37"/>
  <c r="E411" i="37" s="1"/>
  <c r="C409" i="37"/>
  <c r="C408" i="37" s="1"/>
  <c r="O405" i="37"/>
  <c r="N407" i="37" s="1"/>
  <c r="L405" i="37"/>
  <c r="L404" i="37" s="1"/>
  <c r="F405" i="37"/>
  <c r="E404" i="37" s="1"/>
  <c r="C405" i="37"/>
  <c r="C404" i="37" s="1"/>
  <c r="O401" i="37"/>
  <c r="N403" i="37" s="1"/>
  <c r="L401" i="37"/>
  <c r="L400" i="37" s="1"/>
  <c r="F401" i="37"/>
  <c r="E400" i="37" s="1"/>
  <c r="C401" i="37"/>
  <c r="C400" i="37" s="1"/>
  <c r="O393" i="37"/>
  <c r="N395" i="37" s="1"/>
  <c r="L393" i="37"/>
  <c r="L392" i="37" s="1"/>
  <c r="F393" i="37"/>
  <c r="E392" i="37" s="1"/>
  <c r="C393" i="37"/>
  <c r="C392" i="37" s="1"/>
  <c r="O389" i="37"/>
  <c r="N391" i="37" s="1"/>
  <c r="L389" i="37"/>
  <c r="L388" i="37" s="1"/>
  <c r="F389" i="37"/>
  <c r="E388" i="37" s="1"/>
  <c r="C389" i="37"/>
  <c r="C388" i="37" s="1"/>
  <c r="O385" i="37"/>
  <c r="N387" i="37" s="1"/>
  <c r="L385" i="37"/>
  <c r="L384" i="37" s="1"/>
  <c r="F385" i="37"/>
  <c r="E384" i="37" s="1"/>
  <c r="C385" i="37"/>
  <c r="C384" i="37" s="1"/>
  <c r="O346" i="37"/>
  <c r="N348" i="37" s="1"/>
  <c r="L346" i="37"/>
  <c r="L345" i="37" s="1"/>
  <c r="F346" i="37"/>
  <c r="E345" i="37" s="1"/>
  <c r="C346" i="37"/>
  <c r="C345" i="37" s="1"/>
  <c r="O342" i="37"/>
  <c r="N344" i="37" s="1"/>
  <c r="L342" i="37"/>
  <c r="L341" i="37" s="1"/>
  <c r="F342" i="37"/>
  <c r="E341" i="37" s="1"/>
  <c r="C342" i="37"/>
  <c r="C341" i="37" s="1"/>
  <c r="O338" i="37"/>
  <c r="N340" i="37" s="1"/>
  <c r="L338" i="37"/>
  <c r="L337" i="37" s="1"/>
  <c r="F338" i="37"/>
  <c r="E337" i="37" s="1"/>
  <c r="C338" i="37"/>
  <c r="C337" i="37" s="1"/>
  <c r="O330" i="37"/>
  <c r="N332" i="37" s="1"/>
  <c r="L330" i="37"/>
  <c r="L329" i="37" s="1"/>
  <c r="F330" i="37"/>
  <c r="E329" i="37" s="1"/>
  <c r="C330" i="37"/>
  <c r="C329" i="37" s="1"/>
  <c r="O326" i="37"/>
  <c r="N328" i="37" s="1"/>
  <c r="L326" i="37"/>
  <c r="L325" i="37" s="1"/>
  <c r="F326" i="37"/>
  <c r="E325" i="37" s="1"/>
  <c r="C326" i="37"/>
  <c r="C328" i="37" s="1"/>
  <c r="O322" i="37"/>
  <c r="N324" i="37" s="1"/>
  <c r="L322" i="37"/>
  <c r="L321" i="37" s="1"/>
  <c r="F322" i="37"/>
  <c r="E321" i="37" s="1"/>
  <c r="C322" i="37"/>
  <c r="C324" i="37" s="1"/>
  <c r="O283" i="37"/>
  <c r="N285" i="37" s="1"/>
  <c r="L283" i="37"/>
  <c r="L285" i="37" s="1"/>
  <c r="F283" i="37"/>
  <c r="E285" i="37" s="1"/>
  <c r="C283" i="37"/>
  <c r="C282" i="37" s="1"/>
  <c r="O279" i="37"/>
  <c r="N281" i="37" s="1"/>
  <c r="L279" i="37"/>
  <c r="L278" i="37" s="1"/>
  <c r="F279" i="37"/>
  <c r="E278" i="37" s="1"/>
  <c r="C279" i="37"/>
  <c r="C278" i="37" s="1"/>
  <c r="O275" i="37"/>
  <c r="N277" i="37" s="1"/>
  <c r="L275" i="37"/>
  <c r="L274" i="37" s="1"/>
  <c r="F275" i="37"/>
  <c r="E274" i="37" s="1"/>
  <c r="C275" i="37"/>
  <c r="C274" i="37" s="1"/>
  <c r="O267" i="37"/>
  <c r="N269" i="37" s="1"/>
  <c r="L267" i="37"/>
  <c r="L266" i="37" s="1"/>
  <c r="F267" i="37"/>
  <c r="E266" i="37" s="1"/>
  <c r="C267" i="37"/>
  <c r="C266" i="37" s="1"/>
  <c r="O263" i="37"/>
  <c r="N265" i="37" s="1"/>
  <c r="L263" i="37"/>
  <c r="L262" i="37" s="1"/>
  <c r="F263" i="37"/>
  <c r="E262" i="37" s="1"/>
  <c r="C263" i="37"/>
  <c r="C262" i="37" s="1"/>
  <c r="O259" i="37"/>
  <c r="N261" i="37" s="1"/>
  <c r="L259" i="37"/>
  <c r="L258" i="37" s="1"/>
  <c r="F259" i="37"/>
  <c r="E258" i="37" s="1"/>
  <c r="C259" i="37"/>
  <c r="C258" i="37" s="1"/>
  <c r="O220" i="37"/>
  <c r="N222" i="37" s="1"/>
  <c r="L220" i="37"/>
  <c r="L219" i="37" s="1"/>
  <c r="F220" i="37"/>
  <c r="E219" i="37" s="1"/>
  <c r="C220" i="37"/>
  <c r="C222" i="37" s="1"/>
  <c r="O216" i="37"/>
  <c r="N218" i="37" s="1"/>
  <c r="L216" i="37"/>
  <c r="L215" i="37" s="1"/>
  <c r="F216" i="37"/>
  <c r="E215" i="37" s="1"/>
  <c r="C216" i="37"/>
  <c r="C218" i="37" s="1"/>
  <c r="O212" i="37"/>
  <c r="N214" i="37" s="1"/>
  <c r="L212" i="37"/>
  <c r="L211" i="37" s="1"/>
  <c r="F212" i="37"/>
  <c r="E211" i="37" s="1"/>
  <c r="C212" i="37"/>
  <c r="C214" i="37" s="1"/>
  <c r="O204" i="37"/>
  <c r="N206" i="37" s="1"/>
  <c r="L204" i="37"/>
  <c r="L203" i="37" s="1"/>
  <c r="F204" i="37"/>
  <c r="E203" i="37" s="1"/>
  <c r="C204" i="37"/>
  <c r="C206" i="37" s="1"/>
  <c r="O200" i="37"/>
  <c r="N202" i="37" s="1"/>
  <c r="L200" i="37"/>
  <c r="L199" i="37" s="1"/>
  <c r="F200" i="37"/>
  <c r="E199" i="37" s="1"/>
  <c r="C200" i="37"/>
  <c r="C202" i="37" s="1"/>
  <c r="O196" i="37"/>
  <c r="N198" i="37" s="1"/>
  <c r="L196" i="37"/>
  <c r="L195" i="37" s="1"/>
  <c r="F196" i="37"/>
  <c r="E195" i="37" s="1"/>
  <c r="C196" i="37"/>
  <c r="C198" i="37" s="1"/>
  <c r="O157" i="37"/>
  <c r="N159" i="37" s="1"/>
  <c r="L157" i="37"/>
  <c r="L156" i="37" s="1"/>
  <c r="F157" i="37"/>
  <c r="E156" i="37" s="1"/>
  <c r="C157" i="37"/>
  <c r="C156" i="37" s="1"/>
  <c r="O153" i="37"/>
  <c r="N155" i="37" s="1"/>
  <c r="L153" i="37"/>
  <c r="L152" i="37" s="1"/>
  <c r="F153" i="37"/>
  <c r="E152" i="37" s="1"/>
  <c r="C153" i="37"/>
  <c r="C152" i="37" s="1"/>
  <c r="O149" i="37"/>
  <c r="N151" i="37" s="1"/>
  <c r="L149" i="37"/>
  <c r="L148" i="37" s="1"/>
  <c r="F149" i="37"/>
  <c r="E148" i="37" s="1"/>
  <c r="C149" i="37"/>
  <c r="C148" i="37" s="1"/>
  <c r="O141" i="37"/>
  <c r="N143" i="37" s="1"/>
  <c r="L141" i="37"/>
  <c r="L140" i="37" s="1"/>
  <c r="F141" i="37"/>
  <c r="E140" i="37" s="1"/>
  <c r="C141" i="37"/>
  <c r="C140" i="37" s="1"/>
  <c r="O137" i="37"/>
  <c r="N139" i="37" s="1"/>
  <c r="L137" i="37"/>
  <c r="L136" i="37" s="1"/>
  <c r="F137" i="37"/>
  <c r="E136" i="37" s="1"/>
  <c r="C137" i="37"/>
  <c r="C136" i="37" s="1"/>
  <c r="O133" i="37"/>
  <c r="N135" i="37" s="1"/>
  <c r="L133" i="37"/>
  <c r="L132" i="37" s="1"/>
  <c r="F133" i="37"/>
  <c r="E132" i="37" s="1"/>
  <c r="C133" i="37"/>
  <c r="C135" i="37" s="1"/>
  <c r="O94" i="37"/>
  <c r="N96" i="37" s="1"/>
  <c r="L94" i="37"/>
  <c r="L93" i="37" s="1"/>
  <c r="F94" i="37"/>
  <c r="E93" i="37" s="1"/>
  <c r="C94" i="37"/>
  <c r="C96" i="37" s="1"/>
  <c r="O90" i="37"/>
  <c r="N92" i="37" s="1"/>
  <c r="L90" i="37"/>
  <c r="L89" i="37" s="1"/>
  <c r="F90" i="37"/>
  <c r="E89" i="37" s="1"/>
  <c r="C90" i="37"/>
  <c r="C92" i="37" s="1"/>
  <c r="O86" i="37"/>
  <c r="N88" i="37" s="1"/>
  <c r="L86" i="37"/>
  <c r="L85" i="37" s="1"/>
  <c r="F86" i="37"/>
  <c r="E85" i="37" s="1"/>
  <c r="C86" i="37"/>
  <c r="C88" i="37" s="1"/>
  <c r="O78" i="37"/>
  <c r="N80" i="37" s="1"/>
  <c r="L78" i="37"/>
  <c r="L77" i="37" s="1"/>
  <c r="F78" i="37"/>
  <c r="E77" i="37" s="1"/>
  <c r="C78" i="37"/>
  <c r="C80" i="37" s="1"/>
  <c r="O74" i="37"/>
  <c r="N76" i="37" s="1"/>
  <c r="L74" i="37"/>
  <c r="L73" i="37" s="1"/>
  <c r="F74" i="37"/>
  <c r="E73" i="37" s="1"/>
  <c r="C74" i="37"/>
  <c r="C76" i="37" s="1"/>
  <c r="O70" i="37"/>
  <c r="N72" i="37" s="1"/>
  <c r="L70" i="37"/>
  <c r="L69" i="37" s="1"/>
  <c r="F70" i="37"/>
  <c r="E69" i="37" s="1"/>
  <c r="C70" i="37"/>
  <c r="C72" i="37" s="1"/>
  <c r="F165" i="37"/>
  <c r="O165" i="37"/>
  <c r="F166" i="37"/>
  <c r="O166" i="37"/>
  <c r="F167" i="37"/>
  <c r="O167" i="37"/>
  <c r="F168" i="37"/>
  <c r="O168" i="37"/>
  <c r="F169" i="37"/>
  <c r="O169" i="37"/>
  <c r="F170" i="37"/>
  <c r="O170" i="37"/>
  <c r="F171" i="37"/>
  <c r="O171" i="37"/>
  <c r="F172" i="37"/>
  <c r="O172" i="37"/>
  <c r="F173" i="37"/>
  <c r="O173" i="37"/>
  <c r="D174" i="37"/>
  <c r="M174" i="37"/>
  <c r="G177" i="37"/>
  <c r="F179" i="37"/>
  <c r="O179" i="37"/>
  <c r="F180" i="37"/>
  <c r="O180" i="37"/>
  <c r="F181" i="37"/>
  <c r="O181" i="37"/>
  <c r="F182" i="37"/>
  <c r="O182" i="37"/>
  <c r="F183" i="37"/>
  <c r="O183" i="37"/>
  <c r="F184" i="37"/>
  <c r="O184" i="37"/>
  <c r="F185" i="37"/>
  <c r="O185" i="37"/>
  <c r="F186" i="37"/>
  <c r="O186" i="37"/>
  <c r="F187" i="37"/>
  <c r="O187" i="37"/>
  <c r="D188" i="37"/>
  <c r="M188" i="37"/>
  <c r="C7" i="37"/>
  <c r="C6" i="37" s="1"/>
  <c r="N106" i="68"/>
  <c r="N106" i="66"/>
  <c r="N106" i="64"/>
  <c r="N106" i="62"/>
  <c r="N106" i="60"/>
  <c r="N106" i="58"/>
  <c r="N106" i="55"/>
  <c r="N106" i="52"/>
  <c r="N106" i="49"/>
  <c r="N106" i="46"/>
  <c r="N106" i="44"/>
  <c r="D46" i="57"/>
  <c r="D46" i="54"/>
  <c r="D46" i="51"/>
  <c r="D46" i="48"/>
  <c r="D46" i="45"/>
  <c r="D46" i="42"/>
  <c r="AB54" i="69"/>
  <c r="AB54" i="67"/>
  <c r="AB54" i="65"/>
  <c r="AB54" i="63"/>
  <c r="AB54" i="61"/>
  <c r="AB54" i="59"/>
  <c r="AB54" i="56"/>
  <c r="AB54" i="53"/>
  <c r="AB54" i="50"/>
  <c r="AB54" i="47"/>
  <c r="AB54" i="43"/>
  <c r="X23" i="4"/>
  <c r="X22" i="4"/>
  <c r="X21" i="4"/>
  <c r="BL4" i="68"/>
  <c r="BL3" i="68"/>
  <c r="BL4" i="66"/>
  <c r="BL3" i="66"/>
  <c r="BL4" i="64"/>
  <c r="BL3" i="64"/>
  <c r="BL4" i="62"/>
  <c r="BL3" i="62"/>
  <c r="BL4" i="60"/>
  <c r="BL3" i="60"/>
  <c r="BL4" i="58"/>
  <c r="BL3" i="58"/>
  <c r="BL4" i="55"/>
  <c r="BL3" i="55"/>
  <c r="BL4" i="52"/>
  <c r="BL3" i="52"/>
  <c r="BL4" i="49"/>
  <c r="BL3" i="49"/>
  <c r="BL4" i="46"/>
  <c r="BL3" i="46"/>
  <c r="N69" i="71" l="1"/>
  <c r="N136" i="71"/>
  <c r="N85" i="71"/>
  <c r="N404" i="71"/>
  <c r="N132" i="71"/>
  <c r="N400" i="71"/>
  <c r="N73" i="71"/>
  <c r="N384" i="71"/>
  <c r="N392" i="71"/>
  <c r="N89" i="71"/>
  <c r="N77" i="71"/>
  <c r="N341" i="71"/>
  <c r="N345" i="71"/>
  <c r="N325" i="71"/>
  <c r="N388" i="71"/>
  <c r="N140" i="71"/>
  <c r="N278" i="71"/>
  <c r="N321" i="71"/>
  <c r="N329" i="71"/>
  <c r="N282" i="71"/>
  <c r="N132" i="37"/>
  <c r="N258" i="71"/>
  <c r="N266" i="71"/>
  <c r="N278" i="37"/>
  <c r="N274" i="71"/>
  <c r="N337" i="37"/>
  <c r="N282" i="37"/>
  <c r="N392" i="37"/>
  <c r="N384" i="37"/>
  <c r="N341" i="37"/>
  <c r="N388" i="37"/>
  <c r="N321" i="37"/>
  <c r="N345" i="37"/>
  <c r="N404" i="37"/>
  <c r="N93" i="37"/>
  <c r="N258" i="37"/>
  <c r="N262" i="37"/>
  <c r="N266" i="37"/>
  <c r="N93" i="71"/>
  <c r="N408" i="71"/>
  <c r="N329" i="37"/>
  <c r="N408" i="37"/>
  <c r="N262" i="71"/>
  <c r="N337" i="71"/>
  <c r="N73" i="37"/>
  <c r="N199" i="71"/>
  <c r="N136" i="37"/>
  <c r="N325" i="37"/>
  <c r="N85" i="37"/>
  <c r="N140" i="37"/>
  <c r="C195" i="37"/>
  <c r="N148" i="37"/>
  <c r="N152" i="37"/>
  <c r="N203" i="71"/>
  <c r="N89" i="37"/>
  <c r="N199" i="37"/>
  <c r="N203" i="37"/>
  <c r="N211" i="71"/>
  <c r="N215" i="71"/>
  <c r="N219" i="71"/>
  <c r="N77" i="37"/>
  <c r="N215" i="37"/>
  <c r="N69" i="37"/>
  <c r="N195" i="71"/>
  <c r="C215" i="37"/>
  <c r="N148" i="71"/>
  <c r="N152" i="71"/>
  <c r="N156" i="37"/>
  <c r="E13" i="71"/>
  <c r="N156" i="71"/>
  <c r="C132" i="37"/>
  <c r="C199" i="37"/>
  <c r="N6" i="71"/>
  <c r="N14" i="71"/>
  <c r="E22" i="71"/>
  <c r="E26" i="71"/>
  <c r="E30" i="71"/>
  <c r="C10" i="71"/>
  <c r="E14" i="71"/>
  <c r="C211" i="37"/>
  <c r="C321" i="71"/>
  <c r="C69" i="71"/>
  <c r="L387" i="71"/>
  <c r="L391" i="71"/>
  <c r="L395" i="71"/>
  <c r="L403" i="71"/>
  <c r="L407" i="71"/>
  <c r="L411" i="71"/>
  <c r="E387" i="71"/>
  <c r="E391" i="71"/>
  <c r="E395" i="71"/>
  <c r="E403" i="71"/>
  <c r="E407" i="71"/>
  <c r="E411" i="71"/>
  <c r="C387" i="71"/>
  <c r="C391" i="71"/>
  <c r="C395" i="71"/>
  <c r="C403" i="71"/>
  <c r="C407" i="71"/>
  <c r="C411" i="71"/>
  <c r="L324" i="71"/>
  <c r="L328" i="71"/>
  <c r="L332" i="71"/>
  <c r="L340" i="71"/>
  <c r="L344" i="71"/>
  <c r="L348" i="71"/>
  <c r="E324" i="71"/>
  <c r="E328" i="71"/>
  <c r="E332" i="71"/>
  <c r="E340" i="71"/>
  <c r="E344" i="71"/>
  <c r="E348" i="71"/>
  <c r="C328" i="71"/>
  <c r="C332" i="71"/>
  <c r="C340" i="71"/>
  <c r="C344" i="71"/>
  <c r="C348" i="71"/>
  <c r="L261" i="71"/>
  <c r="L265" i="71"/>
  <c r="L269" i="71"/>
  <c r="L277" i="71"/>
  <c r="L281" i="71"/>
  <c r="L285" i="71"/>
  <c r="E261" i="71"/>
  <c r="E265" i="71"/>
  <c r="E269" i="71"/>
  <c r="E277" i="71"/>
  <c r="E281" i="71"/>
  <c r="E285" i="71"/>
  <c r="C261" i="71"/>
  <c r="C265" i="71"/>
  <c r="C269" i="71"/>
  <c r="C277" i="71"/>
  <c r="C281" i="71"/>
  <c r="C285" i="71"/>
  <c r="L198" i="71"/>
  <c r="L202" i="71"/>
  <c r="L206" i="71"/>
  <c r="L214" i="71"/>
  <c r="L218" i="71"/>
  <c r="L222" i="71"/>
  <c r="E198" i="71"/>
  <c r="E202" i="71"/>
  <c r="E206" i="71"/>
  <c r="E214" i="71"/>
  <c r="E218" i="71"/>
  <c r="E222" i="71"/>
  <c r="C198" i="71"/>
  <c r="C202" i="71"/>
  <c r="C206" i="71"/>
  <c r="C214" i="71"/>
  <c r="C218" i="71"/>
  <c r="C222" i="71"/>
  <c r="L135" i="71"/>
  <c r="L139" i="71"/>
  <c r="L143" i="71"/>
  <c r="L151" i="71"/>
  <c r="L155" i="71"/>
  <c r="L159" i="71"/>
  <c r="E135" i="71"/>
  <c r="E139" i="71"/>
  <c r="E143" i="71"/>
  <c r="E151" i="71"/>
  <c r="E155" i="71"/>
  <c r="E159" i="71"/>
  <c r="C135" i="71"/>
  <c r="C139" i="71"/>
  <c r="C143" i="71"/>
  <c r="C151" i="71"/>
  <c r="C155" i="71"/>
  <c r="C159" i="71"/>
  <c r="L72" i="71"/>
  <c r="L76" i="71"/>
  <c r="L80" i="71"/>
  <c r="L88" i="71"/>
  <c r="L92" i="71"/>
  <c r="L96" i="71"/>
  <c r="E72" i="71"/>
  <c r="E76" i="71"/>
  <c r="E80" i="71"/>
  <c r="E88" i="71"/>
  <c r="E92" i="71"/>
  <c r="E96" i="71"/>
  <c r="C76" i="71"/>
  <c r="C80" i="71"/>
  <c r="C88" i="71"/>
  <c r="C92" i="71"/>
  <c r="C96" i="71"/>
  <c r="E6" i="71"/>
  <c r="C6" i="71"/>
  <c r="C22" i="71"/>
  <c r="C14" i="71"/>
  <c r="C26" i="71"/>
  <c r="C30" i="71"/>
  <c r="N29" i="71"/>
  <c r="N13" i="71"/>
  <c r="N25" i="71"/>
  <c r="N33" i="71"/>
  <c r="L9" i="71"/>
  <c r="L13" i="71"/>
  <c r="L17" i="71"/>
  <c r="L25" i="71"/>
  <c r="L29" i="71"/>
  <c r="L33" i="71"/>
  <c r="L408" i="37"/>
  <c r="N400" i="37"/>
  <c r="E408" i="37"/>
  <c r="C325" i="37"/>
  <c r="C321" i="37"/>
  <c r="L282" i="37"/>
  <c r="N274" i="37"/>
  <c r="E282" i="37"/>
  <c r="N219" i="37"/>
  <c r="N211" i="37"/>
  <c r="E222" i="37"/>
  <c r="C219" i="37"/>
  <c r="E218" i="37"/>
  <c r="E214" i="37"/>
  <c r="N195" i="37"/>
  <c r="E206" i="37"/>
  <c r="C203" i="37"/>
  <c r="E202" i="37"/>
  <c r="E198" i="37"/>
  <c r="C93" i="37"/>
  <c r="C89" i="37"/>
  <c r="C85" i="37"/>
  <c r="C77" i="37"/>
  <c r="C73" i="37"/>
  <c r="C69" i="37"/>
  <c r="L387" i="37"/>
  <c r="L391" i="37"/>
  <c r="L395" i="37"/>
  <c r="L403" i="37"/>
  <c r="L407" i="37"/>
  <c r="E387" i="37"/>
  <c r="E391" i="37"/>
  <c r="E395" i="37"/>
  <c r="E403" i="37"/>
  <c r="E407" i="37"/>
  <c r="C387" i="37"/>
  <c r="C391" i="37"/>
  <c r="C395" i="37"/>
  <c r="C403" i="37"/>
  <c r="C407" i="37"/>
  <c r="C411" i="37"/>
  <c r="L324" i="37"/>
  <c r="L328" i="37"/>
  <c r="L332" i="37"/>
  <c r="L340" i="37"/>
  <c r="L344" i="37"/>
  <c r="L348" i="37"/>
  <c r="E324" i="37"/>
  <c r="E328" i="37"/>
  <c r="E332" i="37"/>
  <c r="E340" i="37"/>
  <c r="E344" i="37"/>
  <c r="E348" i="37"/>
  <c r="C332" i="37"/>
  <c r="C340" i="37"/>
  <c r="C344" i="37"/>
  <c r="C348" i="37"/>
  <c r="L261" i="37"/>
  <c r="L265" i="37"/>
  <c r="L269" i="37"/>
  <c r="L277" i="37"/>
  <c r="L281" i="37"/>
  <c r="E261" i="37"/>
  <c r="E265" i="37"/>
  <c r="E269" i="37"/>
  <c r="E277" i="37"/>
  <c r="E281" i="37"/>
  <c r="C261" i="37"/>
  <c r="C265" i="37"/>
  <c r="C269" i="37"/>
  <c r="C277" i="37"/>
  <c r="C281" i="37"/>
  <c r="C285" i="37"/>
  <c r="L198" i="37"/>
  <c r="L202" i="37"/>
  <c r="L206" i="37"/>
  <c r="L214" i="37"/>
  <c r="L218" i="37"/>
  <c r="L222" i="37"/>
  <c r="L135" i="37"/>
  <c r="L139" i="37"/>
  <c r="L143" i="37"/>
  <c r="L151" i="37"/>
  <c r="L155" i="37"/>
  <c r="L159" i="37"/>
  <c r="E135" i="37"/>
  <c r="E139" i="37"/>
  <c r="E143" i="37"/>
  <c r="E151" i="37"/>
  <c r="E155" i="37"/>
  <c r="E159" i="37"/>
  <c r="C139" i="37"/>
  <c r="C143" i="37"/>
  <c r="C151" i="37"/>
  <c r="C155" i="37"/>
  <c r="C159" i="37"/>
  <c r="L72" i="37"/>
  <c r="L76" i="37"/>
  <c r="L80" i="37"/>
  <c r="L88" i="37"/>
  <c r="L92" i="37"/>
  <c r="L96" i="37"/>
  <c r="E72" i="37"/>
  <c r="E76" i="37"/>
  <c r="E80" i="37"/>
  <c r="E88" i="37"/>
  <c r="E92" i="37"/>
  <c r="E96" i="37"/>
  <c r="C9" i="37"/>
  <c r="F439" i="37" l="1"/>
  <c r="F438" i="37"/>
  <c r="F437" i="37"/>
  <c r="F436" i="37"/>
  <c r="F435" i="37"/>
  <c r="F434" i="37"/>
  <c r="F433" i="37"/>
  <c r="F432" i="37"/>
  <c r="F431" i="37"/>
  <c r="O439" i="37"/>
  <c r="O438" i="37"/>
  <c r="O437" i="37"/>
  <c r="O436" i="37"/>
  <c r="O435" i="37"/>
  <c r="O434" i="37"/>
  <c r="O433" i="37"/>
  <c r="O432" i="37"/>
  <c r="O431" i="37"/>
  <c r="F425" i="37"/>
  <c r="F424" i="37"/>
  <c r="F423" i="37"/>
  <c r="F422" i="37"/>
  <c r="F421" i="37"/>
  <c r="F420" i="37"/>
  <c r="F419" i="37"/>
  <c r="F418" i="37"/>
  <c r="F417" i="37"/>
  <c r="O425" i="37"/>
  <c r="O424" i="37"/>
  <c r="O423" i="37"/>
  <c r="O422" i="37"/>
  <c r="O421" i="37"/>
  <c r="O420" i="37"/>
  <c r="O419" i="37"/>
  <c r="O418" i="37"/>
  <c r="O417" i="37"/>
  <c r="O376" i="37"/>
  <c r="O375" i="37"/>
  <c r="O374" i="37"/>
  <c r="O373" i="37"/>
  <c r="O372" i="37"/>
  <c r="O371" i="37"/>
  <c r="O370" i="37"/>
  <c r="O369" i="37"/>
  <c r="O368" i="37"/>
  <c r="F362" i="37"/>
  <c r="F361" i="37"/>
  <c r="F360" i="37"/>
  <c r="F359" i="37"/>
  <c r="F358" i="37"/>
  <c r="F357" i="37"/>
  <c r="F356" i="37"/>
  <c r="F355" i="37"/>
  <c r="F354" i="37"/>
  <c r="O362" i="37"/>
  <c r="O361" i="37"/>
  <c r="O360" i="37"/>
  <c r="O359" i="37"/>
  <c r="O358" i="37"/>
  <c r="O357" i="37"/>
  <c r="O356" i="37"/>
  <c r="O355" i="37"/>
  <c r="O354" i="37"/>
  <c r="F313" i="37"/>
  <c r="F312" i="37"/>
  <c r="F311" i="37"/>
  <c r="F310" i="37"/>
  <c r="F309" i="37"/>
  <c r="F308" i="37"/>
  <c r="F307" i="37"/>
  <c r="F306" i="37"/>
  <c r="F305" i="37"/>
  <c r="O313" i="37"/>
  <c r="O312" i="37"/>
  <c r="O311" i="37"/>
  <c r="O310" i="37"/>
  <c r="O309" i="37"/>
  <c r="O308" i="37"/>
  <c r="O307" i="37"/>
  <c r="O306" i="37"/>
  <c r="O305" i="37"/>
  <c r="F299" i="37"/>
  <c r="F298" i="37"/>
  <c r="F297" i="37"/>
  <c r="F296" i="37"/>
  <c r="F295" i="37"/>
  <c r="F294" i="37"/>
  <c r="F293" i="37"/>
  <c r="F292" i="37"/>
  <c r="F291" i="37"/>
  <c r="O299" i="37"/>
  <c r="O298" i="37"/>
  <c r="O297" i="37"/>
  <c r="O296" i="37"/>
  <c r="O295" i="37"/>
  <c r="O294" i="37"/>
  <c r="O293" i="37"/>
  <c r="O292" i="37"/>
  <c r="O291" i="37"/>
  <c r="F250" i="37"/>
  <c r="F249" i="37"/>
  <c r="F248" i="37"/>
  <c r="F247" i="37"/>
  <c r="F246" i="37"/>
  <c r="F245" i="37"/>
  <c r="F244" i="37"/>
  <c r="F243" i="37"/>
  <c r="F242" i="37"/>
  <c r="O250" i="37"/>
  <c r="O249" i="37"/>
  <c r="O248" i="37"/>
  <c r="O247" i="37"/>
  <c r="O246" i="37"/>
  <c r="O245" i="37"/>
  <c r="O244" i="37"/>
  <c r="O243" i="37"/>
  <c r="O242" i="37"/>
  <c r="F236" i="37"/>
  <c r="F235" i="37"/>
  <c r="F234" i="37"/>
  <c r="F233" i="37"/>
  <c r="F232" i="37"/>
  <c r="F231" i="37"/>
  <c r="F230" i="37"/>
  <c r="F229" i="37"/>
  <c r="F228" i="37"/>
  <c r="O236" i="37"/>
  <c r="O235" i="37"/>
  <c r="O234" i="37"/>
  <c r="O233" i="37"/>
  <c r="O232" i="37"/>
  <c r="O231" i="37"/>
  <c r="O230" i="37"/>
  <c r="O229" i="37"/>
  <c r="O228" i="37"/>
  <c r="F124" i="37"/>
  <c r="F123" i="37"/>
  <c r="F122" i="37"/>
  <c r="F121" i="37"/>
  <c r="F120" i="37"/>
  <c r="F119" i="37"/>
  <c r="F118" i="37"/>
  <c r="F117" i="37"/>
  <c r="F116" i="37"/>
  <c r="O124" i="37"/>
  <c r="O123" i="37"/>
  <c r="O122" i="37"/>
  <c r="O121" i="37"/>
  <c r="O120" i="37"/>
  <c r="O119" i="37"/>
  <c r="O118" i="37"/>
  <c r="O117" i="37"/>
  <c r="O116" i="37"/>
  <c r="F110" i="37"/>
  <c r="F109" i="37"/>
  <c r="F108" i="37"/>
  <c r="F107" i="37"/>
  <c r="F106" i="37"/>
  <c r="F105" i="37"/>
  <c r="F104" i="37"/>
  <c r="F103" i="37"/>
  <c r="F102" i="37"/>
  <c r="O110" i="37"/>
  <c r="O109" i="37"/>
  <c r="O108" i="37"/>
  <c r="O107" i="37"/>
  <c r="O106" i="37"/>
  <c r="O105" i="37"/>
  <c r="O104" i="37"/>
  <c r="O103" i="37"/>
  <c r="O102" i="37"/>
  <c r="F61" i="37"/>
  <c r="F60" i="37"/>
  <c r="F59" i="37"/>
  <c r="F58" i="37"/>
  <c r="F57" i="37"/>
  <c r="F56" i="37"/>
  <c r="F55" i="37"/>
  <c r="F54" i="37"/>
  <c r="F53" i="37"/>
  <c r="O61" i="37"/>
  <c r="O60" i="37"/>
  <c r="O59" i="37"/>
  <c r="O58" i="37"/>
  <c r="O57" i="37"/>
  <c r="O56" i="37"/>
  <c r="O55" i="37"/>
  <c r="O54" i="37"/>
  <c r="O53" i="37"/>
  <c r="O47" i="37"/>
  <c r="O46" i="37"/>
  <c r="O45" i="37"/>
  <c r="O44" i="37"/>
  <c r="O43" i="37"/>
  <c r="O42" i="37"/>
  <c r="O41" i="37"/>
  <c r="O40" i="37"/>
  <c r="O39" i="37"/>
  <c r="M440" i="37"/>
  <c r="P429" i="37"/>
  <c r="D440" i="37"/>
  <c r="G429" i="37"/>
  <c r="M426" i="37"/>
  <c r="P415" i="37"/>
  <c r="D426" i="37"/>
  <c r="G415" i="37"/>
  <c r="M377" i="37"/>
  <c r="P366" i="37"/>
  <c r="M363" i="37"/>
  <c r="P352" i="37"/>
  <c r="D363" i="37"/>
  <c r="G352" i="37"/>
  <c r="D314" i="37"/>
  <c r="G303" i="37"/>
  <c r="M314" i="37"/>
  <c r="P303" i="37"/>
  <c r="M300" i="37"/>
  <c r="P289" i="37"/>
  <c r="D300" i="37"/>
  <c r="G289" i="37"/>
  <c r="D251" i="37"/>
  <c r="G240" i="37"/>
  <c r="M251" i="37"/>
  <c r="P240" i="37"/>
  <c r="M237" i="37"/>
  <c r="P226" i="37"/>
  <c r="D237" i="37"/>
  <c r="G226" i="37"/>
  <c r="M125" i="37"/>
  <c r="D125" i="37"/>
  <c r="M111" i="37"/>
  <c r="D111" i="37"/>
  <c r="D62" i="37"/>
  <c r="G366" i="37"/>
  <c r="F368" i="37"/>
  <c r="F369" i="37"/>
  <c r="F370" i="37"/>
  <c r="F371" i="37"/>
  <c r="F372" i="37"/>
  <c r="F373" i="37"/>
  <c r="F374" i="37"/>
  <c r="F375" i="37"/>
  <c r="F376" i="37"/>
  <c r="D377" i="37"/>
  <c r="M62" i="37" l="1"/>
  <c r="M48" i="37"/>
  <c r="BL3" i="44" l="1"/>
  <c r="BL4" i="44"/>
  <c r="F47" i="37"/>
  <c r="F46" i="37"/>
  <c r="F45" i="37"/>
  <c r="F44" i="37"/>
  <c r="F43" i="37"/>
  <c r="F42" i="37"/>
  <c r="F41" i="37"/>
  <c r="F40" i="37"/>
  <c r="F39" i="37"/>
  <c r="D48" i="37"/>
  <c r="O31" i="37"/>
  <c r="N30" i="37" s="1"/>
  <c r="L31" i="37"/>
  <c r="L30" i="37" s="1"/>
  <c r="O27" i="37"/>
  <c r="N29" i="37" s="1"/>
  <c r="L27" i="37"/>
  <c r="L29" i="37" s="1"/>
  <c r="O23" i="37"/>
  <c r="N25" i="37" s="1"/>
  <c r="L23" i="37"/>
  <c r="L25" i="37" s="1"/>
  <c r="F31" i="37"/>
  <c r="E30" i="37" s="1"/>
  <c r="C31" i="37"/>
  <c r="C30" i="37" s="1"/>
  <c r="F27" i="37"/>
  <c r="E29" i="37" s="1"/>
  <c r="C27" i="37"/>
  <c r="C29" i="37" s="1"/>
  <c r="F23" i="37"/>
  <c r="E25" i="37" s="1"/>
  <c r="C23" i="37"/>
  <c r="C25" i="37" s="1"/>
  <c r="O15" i="37"/>
  <c r="N14" i="37" s="1"/>
  <c r="L15" i="37"/>
  <c r="L14" i="37" s="1"/>
  <c r="O11" i="37"/>
  <c r="N13" i="37" s="1"/>
  <c r="L11" i="37"/>
  <c r="L13" i="37" s="1"/>
  <c r="O7" i="37"/>
  <c r="N9" i="37" s="1"/>
  <c r="L7" i="37"/>
  <c r="L9" i="37" s="1"/>
  <c r="F15" i="37"/>
  <c r="E14" i="37" s="1"/>
  <c r="F11" i="37"/>
  <c r="E13" i="37" s="1"/>
  <c r="F7" i="37"/>
  <c r="C15" i="37"/>
  <c r="C14" i="37" s="1"/>
  <c r="C11" i="37"/>
  <c r="C10" i="37" s="1"/>
  <c r="AQ10" i="57"/>
  <c r="AQ13" i="57"/>
  <c r="AP13" i="57"/>
  <c r="AO13" i="57"/>
  <c r="AP10" i="57"/>
  <c r="AO10" i="57"/>
  <c r="AQ13" i="54"/>
  <c r="AP13" i="54"/>
  <c r="AO13" i="54"/>
  <c r="AQ10" i="54"/>
  <c r="AP10" i="54"/>
  <c r="AO10" i="54"/>
  <c r="AQ13" i="51"/>
  <c r="AP13" i="51"/>
  <c r="AO13" i="51"/>
  <c r="AQ10" i="51"/>
  <c r="AP10" i="51"/>
  <c r="AO10" i="51"/>
  <c r="AQ13" i="48"/>
  <c r="AP13" i="48"/>
  <c r="AO13" i="48"/>
  <c r="AQ10" i="48"/>
  <c r="AP10" i="48"/>
  <c r="AO10" i="48"/>
  <c r="AQ13" i="45"/>
  <c r="AP13" i="45"/>
  <c r="AO13" i="45"/>
  <c r="AQ10" i="45"/>
  <c r="AP10" i="45"/>
  <c r="AO10" i="45"/>
  <c r="AO21" i="57"/>
  <c r="AQ20" i="57"/>
  <c r="AO20" i="57"/>
  <c r="AO21" i="54"/>
  <c r="AQ20" i="54"/>
  <c r="AO20" i="54"/>
  <c r="AO21" i="51"/>
  <c r="AQ20" i="51"/>
  <c r="AO20" i="51"/>
  <c r="AO21" i="48"/>
  <c r="AQ20" i="48"/>
  <c r="AO20" i="48"/>
  <c r="AO21" i="45"/>
  <c r="AQ20" i="45"/>
  <c r="AO20" i="45"/>
  <c r="AO21" i="42"/>
  <c r="AO20" i="42"/>
  <c r="AQ13" i="42"/>
  <c r="AP13" i="42"/>
  <c r="AO13" i="42"/>
  <c r="AQ10" i="42"/>
  <c r="AP10" i="42"/>
  <c r="AO10" i="42"/>
  <c r="AQ20" i="42"/>
  <c r="BI7" i="68"/>
  <c r="BH7" i="68"/>
  <c r="BG7" i="68"/>
  <c r="BI5" i="68"/>
  <c r="BH5" i="68"/>
  <c r="BG5" i="68"/>
  <c r="BI7" i="66"/>
  <c r="BH7" i="66"/>
  <c r="BG7" i="66"/>
  <c r="BI5" i="66"/>
  <c r="BH5" i="66"/>
  <c r="BG5" i="66"/>
  <c r="BI7" i="64"/>
  <c r="BH7" i="64"/>
  <c r="BG7" i="64"/>
  <c r="BI5" i="64"/>
  <c r="BH5" i="64"/>
  <c r="BG5" i="64"/>
  <c r="BI7" i="62"/>
  <c r="BH7" i="62"/>
  <c r="BG7" i="62"/>
  <c r="BI5" i="62"/>
  <c r="BH5" i="62"/>
  <c r="BG5" i="62"/>
  <c r="BI7" i="60"/>
  <c r="BH7" i="60"/>
  <c r="BG7" i="60"/>
  <c r="BI5" i="60"/>
  <c r="BH5" i="60"/>
  <c r="BG5" i="60"/>
  <c r="BI7" i="58"/>
  <c r="BH7" i="58"/>
  <c r="BG7" i="58"/>
  <c r="BI5" i="58"/>
  <c r="BH5" i="58"/>
  <c r="BG5" i="58"/>
  <c r="BI7" i="55"/>
  <c r="BH7" i="55"/>
  <c r="BG7" i="55"/>
  <c r="BI5" i="55"/>
  <c r="BH5" i="55"/>
  <c r="BG5" i="55"/>
  <c r="BI7" i="52"/>
  <c r="BH7" i="52"/>
  <c r="BG7" i="52"/>
  <c r="BI5" i="52"/>
  <c r="BH5" i="52"/>
  <c r="BG5" i="52"/>
  <c r="BI7" i="49"/>
  <c r="BH7" i="49"/>
  <c r="BG7" i="49"/>
  <c r="BI5" i="49"/>
  <c r="BH5" i="49"/>
  <c r="BG5" i="49"/>
  <c r="BI7" i="46"/>
  <c r="BH7" i="46"/>
  <c r="BG7" i="46"/>
  <c r="BI5" i="46"/>
  <c r="BH5" i="46"/>
  <c r="BG5" i="46"/>
  <c r="BI7" i="44"/>
  <c r="BH7" i="44"/>
  <c r="BG7" i="44"/>
  <c r="BI5" i="44"/>
  <c r="BH5" i="44"/>
  <c r="BG5" i="44"/>
  <c r="BN4" i="68"/>
  <c r="BN4" i="66"/>
  <c r="BN4" i="64"/>
  <c r="BN4" i="62"/>
  <c r="BN4" i="60"/>
  <c r="BN4" i="58"/>
  <c r="BN4" i="55"/>
  <c r="BN4" i="52"/>
  <c r="BN4" i="49"/>
  <c r="BN4" i="46"/>
  <c r="BN4" i="44"/>
  <c r="BF7" i="69"/>
  <c r="BE7" i="69"/>
  <c r="BD7" i="69"/>
  <c r="BF5" i="69"/>
  <c r="BE5" i="69"/>
  <c r="BD5" i="69"/>
  <c r="BF7" i="67"/>
  <c r="BE7" i="67"/>
  <c r="BD7" i="67"/>
  <c r="BF5" i="67"/>
  <c r="BE5" i="67"/>
  <c r="BD5" i="67"/>
  <c r="BF7" i="65"/>
  <c r="BE7" i="65"/>
  <c r="BD7" i="65"/>
  <c r="BF5" i="65"/>
  <c r="BE5" i="65"/>
  <c r="BD5" i="65"/>
  <c r="BF7" i="63"/>
  <c r="BE7" i="63"/>
  <c r="BD7" i="63"/>
  <c r="BF5" i="63"/>
  <c r="BE5" i="63"/>
  <c r="BD5" i="63"/>
  <c r="BF7" i="61"/>
  <c r="BE7" i="61"/>
  <c r="BD7" i="61"/>
  <c r="BF5" i="61"/>
  <c r="BE5" i="61"/>
  <c r="BD5" i="61"/>
  <c r="BF7" i="59"/>
  <c r="BE7" i="59"/>
  <c r="BD7" i="59"/>
  <c r="BF5" i="59"/>
  <c r="BE5" i="59"/>
  <c r="BD5" i="59"/>
  <c r="BF7" i="56"/>
  <c r="BE7" i="56"/>
  <c r="BD7" i="56"/>
  <c r="BF5" i="56"/>
  <c r="BE5" i="56"/>
  <c r="BD5" i="56"/>
  <c r="BF7" i="53"/>
  <c r="BE7" i="53"/>
  <c r="BD7" i="53"/>
  <c r="BF5" i="53"/>
  <c r="BE5" i="53"/>
  <c r="BD5" i="53"/>
  <c r="BF7" i="50"/>
  <c r="BE7" i="50"/>
  <c r="BD7" i="50"/>
  <c r="BF5" i="50"/>
  <c r="BE5" i="50"/>
  <c r="BD5" i="50"/>
  <c r="BF7" i="47"/>
  <c r="BE7" i="47"/>
  <c r="BD7" i="47"/>
  <c r="BF5" i="47"/>
  <c r="BE5" i="47"/>
  <c r="BD5" i="47"/>
  <c r="BK4" i="69"/>
  <c r="BI3" i="69"/>
  <c r="BK4" i="67"/>
  <c r="BI3" i="67"/>
  <c r="BK4" i="65"/>
  <c r="BI3" i="65"/>
  <c r="BK4" i="63"/>
  <c r="BI3" i="63"/>
  <c r="BK4" i="61"/>
  <c r="BI3" i="61"/>
  <c r="BK4" i="59"/>
  <c r="BI3" i="59"/>
  <c r="BK4" i="56"/>
  <c r="BI3" i="56"/>
  <c r="BK4" i="53"/>
  <c r="BI3" i="53"/>
  <c r="BK4" i="50"/>
  <c r="BI3" i="50"/>
  <c r="BK4" i="47"/>
  <c r="BI3" i="47"/>
  <c r="BF7" i="43"/>
  <c r="BF5" i="43"/>
  <c r="BE7" i="43"/>
  <c r="BE5" i="43"/>
  <c r="BD7" i="43"/>
  <c r="BD5" i="43"/>
  <c r="BI3" i="43"/>
  <c r="BK4" i="43"/>
  <c r="BX61" i="69"/>
  <c r="BY66" i="69"/>
  <c r="BY67" i="69" s="1"/>
  <c r="AN89" i="69"/>
  <c r="AO89" i="69"/>
  <c r="AP89" i="69"/>
  <c r="AN90" i="69"/>
  <c r="AO90" i="69"/>
  <c r="AP90" i="69"/>
  <c r="AN91" i="69"/>
  <c r="AO91" i="69"/>
  <c r="AP91" i="69"/>
  <c r="AN92" i="69"/>
  <c r="AO92" i="69"/>
  <c r="AP92" i="69"/>
  <c r="AN93" i="69"/>
  <c r="AO93" i="69"/>
  <c r="AP93" i="69"/>
  <c r="AN94" i="69"/>
  <c r="AO94" i="69"/>
  <c r="AP94" i="69"/>
  <c r="AN95" i="69"/>
  <c r="AO95" i="69"/>
  <c r="AP95" i="69"/>
  <c r="AN96" i="69"/>
  <c r="AO96" i="69"/>
  <c r="AP96" i="69"/>
  <c r="AN97" i="69"/>
  <c r="AO97" i="69"/>
  <c r="AP97" i="69"/>
  <c r="AN98" i="69"/>
  <c r="AO98" i="69"/>
  <c r="AP98" i="69"/>
  <c r="AN99" i="69"/>
  <c r="AO99" i="69"/>
  <c r="AP99" i="69"/>
  <c r="AN100" i="69"/>
  <c r="AO100" i="69"/>
  <c r="AP100" i="69"/>
  <c r="AN101" i="69"/>
  <c r="AO101" i="69"/>
  <c r="AP101" i="69"/>
  <c r="AN102" i="69"/>
  <c r="AO102" i="69"/>
  <c r="AP102" i="69"/>
  <c r="AN103" i="69"/>
  <c r="AO103" i="69"/>
  <c r="AP103" i="69"/>
  <c r="AN104" i="69"/>
  <c r="AO104" i="69"/>
  <c r="AP104" i="69"/>
  <c r="AN105" i="69"/>
  <c r="AO105" i="69"/>
  <c r="AP105" i="69"/>
  <c r="AN106" i="69"/>
  <c r="AO106" i="69"/>
  <c r="AP106" i="69"/>
  <c r="AN107" i="69"/>
  <c r="AO107" i="69"/>
  <c r="AP107" i="69"/>
  <c r="AN108" i="69"/>
  <c r="AO108" i="69"/>
  <c r="AP108" i="69"/>
  <c r="AN109" i="69"/>
  <c r="AO109" i="69"/>
  <c r="AP109" i="69"/>
  <c r="AN110" i="69"/>
  <c r="AO110" i="69"/>
  <c r="AP110" i="69"/>
  <c r="AN111" i="69"/>
  <c r="AO111" i="69"/>
  <c r="AP111" i="69"/>
  <c r="AN112" i="69"/>
  <c r="AO112" i="69"/>
  <c r="AP112" i="69"/>
  <c r="AN113" i="69"/>
  <c r="AO113" i="69"/>
  <c r="AP113" i="69"/>
  <c r="AN114" i="69"/>
  <c r="AO114" i="69"/>
  <c r="AP114" i="69"/>
  <c r="AN115" i="69"/>
  <c r="AO115" i="69"/>
  <c r="AP115" i="69"/>
  <c r="AN116" i="69"/>
  <c r="AO116" i="69"/>
  <c r="AP116" i="69"/>
  <c r="AN117" i="69"/>
  <c r="AO117" i="69"/>
  <c r="AP117" i="69"/>
  <c r="AN118" i="69"/>
  <c r="AO118" i="69"/>
  <c r="AP118" i="69"/>
  <c r="AN119" i="69"/>
  <c r="AO119" i="69"/>
  <c r="AP119" i="69"/>
  <c r="AN120" i="69"/>
  <c r="AO120" i="69"/>
  <c r="AP120" i="69"/>
  <c r="AN121" i="69"/>
  <c r="AO121" i="69"/>
  <c r="AP121" i="69"/>
  <c r="AN122" i="69"/>
  <c r="AO122" i="69"/>
  <c r="AP122" i="69"/>
  <c r="AN123" i="69"/>
  <c r="AO123" i="69"/>
  <c r="AP123" i="69"/>
  <c r="AN124" i="69"/>
  <c r="AO124" i="69"/>
  <c r="AP124" i="69"/>
  <c r="AN125" i="69"/>
  <c r="AO125" i="69"/>
  <c r="AP125" i="69"/>
  <c r="AN126" i="69"/>
  <c r="AO126" i="69"/>
  <c r="AP126" i="69"/>
  <c r="AN127" i="69"/>
  <c r="AO127" i="69"/>
  <c r="AP127" i="69"/>
  <c r="AN128" i="69"/>
  <c r="AO128" i="69"/>
  <c r="AP128" i="69"/>
  <c r="AN129" i="69"/>
  <c r="AO129" i="69"/>
  <c r="AP129" i="69"/>
  <c r="AN130" i="69"/>
  <c r="AO130" i="69"/>
  <c r="AP130" i="69"/>
  <c r="AN131" i="69"/>
  <c r="AO131" i="69"/>
  <c r="AP131" i="69"/>
  <c r="AN132" i="69"/>
  <c r="AO132" i="69"/>
  <c r="AP132" i="69"/>
  <c r="AN133" i="69"/>
  <c r="AO133" i="69"/>
  <c r="AP133" i="69"/>
  <c r="AN134" i="69"/>
  <c r="AO134" i="69"/>
  <c r="AP134" i="69"/>
  <c r="AN135" i="69"/>
  <c r="AO135" i="69"/>
  <c r="AP135" i="69"/>
  <c r="AN136" i="69"/>
  <c r="AO136" i="69"/>
  <c r="AP136" i="69"/>
  <c r="AN137" i="69"/>
  <c r="AO137" i="69"/>
  <c r="AP137" i="69"/>
  <c r="AN138" i="69"/>
  <c r="AO138" i="69"/>
  <c r="AP138" i="69"/>
  <c r="AN139" i="69"/>
  <c r="AO139" i="69"/>
  <c r="AP139" i="69"/>
  <c r="AN140" i="69"/>
  <c r="AO140" i="69"/>
  <c r="AP140" i="69"/>
  <c r="AN141" i="69"/>
  <c r="AO141" i="69"/>
  <c r="AP141" i="69"/>
  <c r="AN142" i="69"/>
  <c r="AO142" i="69"/>
  <c r="AP142" i="69"/>
  <c r="AN143" i="69"/>
  <c r="AO143" i="69"/>
  <c r="AP143" i="69"/>
  <c r="AN144" i="69"/>
  <c r="AO144" i="69"/>
  <c r="AP144" i="69"/>
  <c r="AN145" i="69"/>
  <c r="AO145" i="69"/>
  <c r="AP145" i="69"/>
  <c r="AN146" i="69"/>
  <c r="AO146" i="69"/>
  <c r="AP146" i="69"/>
  <c r="AN147" i="69"/>
  <c r="AO147" i="69"/>
  <c r="AP147" i="69"/>
  <c r="AN148" i="69"/>
  <c r="AO148" i="69"/>
  <c r="AP148" i="69"/>
  <c r="AN149" i="69"/>
  <c r="AO149" i="69"/>
  <c r="AP149" i="69"/>
  <c r="AN150" i="69"/>
  <c r="AO150" i="69"/>
  <c r="AP150" i="69"/>
  <c r="AN151" i="69"/>
  <c r="AO151" i="69"/>
  <c r="AP151" i="69"/>
  <c r="AN152" i="69"/>
  <c r="AO152" i="69"/>
  <c r="AP152" i="69"/>
  <c r="AN153" i="69"/>
  <c r="AO153" i="69"/>
  <c r="AP153" i="69"/>
  <c r="AN154" i="69"/>
  <c r="AO154" i="69"/>
  <c r="AP154" i="69"/>
  <c r="AN155" i="69"/>
  <c r="AO155" i="69"/>
  <c r="AP155" i="69"/>
  <c r="AN156" i="69"/>
  <c r="AO156" i="69"/>
  <c r="AP156" i="69"/>
  <c r="AN157" i="69"/>
  <c r="AO157" i="69"/>
  <c r="AP157" i="69"/>
  <c r="AN158" i="69"/>
  <c r="AO158" i="69"/>
  <c r="AP158" i="69"/>
  <c r="AN159" i="69"/>
  <c r="AO159" i="69"/>
  <c r="AP159" i="69"/>
  <c r="AN160" i="69"/>
  <c r="AO160" i="69"/>
  <c r="AP160" i="69"/>
  <c r="AN161" i="69"/>
  <c r="AO161" i="69"/>
  <c r="AP161" i="69"/>
  <c r="AN162" i="69"/>
  <c r="AO162" i="69"/>
  <c r="AP162" i="69"/>
  <c r="AN163" i="69"/>
  <c r="AO163" i="69"/>
  <c r="AP163" i="69"/>
  <c r="AN164" i="69"/>
  <c r="AO164" i="69"/>
  <c r="AP164" i="69"/>
  <c r="BX61" i="68"/>
  <c r="BY66" i="68"/>
  <c r="BY67" i="68" s="1"/>
  <c r="BN72" i="68"/>
  <c r="BO72" i="68"/>
  <c r="BP72" i="68"/>
  <c r="BN73" i="68"/>
  <c r="BO73" i="68"/>
  <c r="BP73" i="68"/>
  <c r="BN74" i="68"/>
  <c r="BO74" i="68"/>
  <c r="BP74" i="68"/>
  <c r="BN75" i="68"/>
  <c r="BO75" i="68"/>
  <c r="BP75" i="68"/>
  <c r="BN76" i="68"/>
  <c r="BO76" i="68"/>
  <c r="BP76" i="68"/>
  <c r="BN77" i="68"/>
  <c r="BO77" i="68"/>
  <c r="BP77" i="68"/>
  <c r="BN78" i="68"/>
  <c r="BO78" i="68"/>
  <c r="BP78" i="68"/>
  <c r="BN79" i="68"/>
  <c r="BO79" i="68"/>
  <c r="BP79" i="68"/>
  <c r="BN80" i="68"/>
  <c r="BO80" i="68"/>
  <c r="BP80" i="68"/>
  <c r="BN81" i="68"/>
  <c r="BO81" i="68"/>
  <c r="BP81" i="68"/>
  <c r="BN82" i="68"/>
  <c r="BO82" i="68"/>
  <c r="BP82" i="68"/>
  <c r="BN83" i="68"/>
  <c r="BO83" i="68"/>
  <c r="BP83" i="68"/>
  <c r="BN84" i="68"/>
  <c r="BO84" i="68"/>
  <c r="BP84" i="68"/>
  <c r="BN85" i="68"/>
  <c r="BO85" i="68"/>
  <c r="BP85" i="68"/>
  <c r="BN86" i="68"/>
  <c r="BO86" i="68"/>
  <c r="BP86" i="68"/>
  <c r="BN87" i="68"/>
  <c r="BO87" i="68"/>
  <c r="BP87" i="68"/>
  <c r="BN88" i="68"/>
  <c r="BO88" i="68"/>
  <c r="BP88" i="68"/>
  <c r="BN89" i="68"/>
  <c r="BO89" i="68"/>
  <c r="BP89" i="68"/>
  <c r="BN90" i="68"/>
  <c r="BO90" i="68"/>
  <c r="BP90" i="68"/>
  <c r="BN91" i="68"/>
  <c r="BO91" i="68"/>
  <c r="BP91" i="68"/>
  <c r="BN92" i="68"/>
  <c r="BO92" i="68"/>
  <c r="BP92" i="68"/>
  <c r="BN93" i="68"/>
  <c r="BO93" i="68"/>
  <c r="BP93" i="68"/>
  <c r="BN94" i="68"/>
  <c r="BO94" i="68"/>
  <c r="BP94" i="68"/>
  <c r="BN95" i="68"/>
  <c r="BO95" i="68"/>
  <c r="BP95" i="68"/>
  <c r="BN96" i="68"/>
  <c r="BO96" i="68"/>
  <c r="BP96" i="68"/>
  <c r="BN97" i="68"/>
  <c r="BO97" i="68"/>
  <c r="BP97" i="68"/>
  <c r="BN98" i="68"/>
  <c r="BO98" i="68"/>
  <c r="BP98" i="68"/>
  <c r="BN99" i="68"/>
  <c r="BO99" i="68"/>
  <c r="BP99" i="68"/>
  <c r="BN100" i="68"/>
  <c r="BO100" i="68"/>
  <c r="BP100" i="68"/>
  <c r="BN101" i="68"/>
  <c r="BO101" i="68"/>
  <c r="BP101" i="68"/>
  <c r="BN102" i="68"/>
  <c r="BO102" i="68"/>
  <c r="BP102" i="68"/>
  <c r="BN103" i="68"/>
  <c r="BO103" i="68"/>
  <c r="BP103" i="68"/>
  <c r="BN104" i="68"/>
  <c r="BO104" i="68"/>
  <c r="BP104" i="68"/>
  <c r="BN105" i="68"/>
  <c r="BO105" i="68"/>
  <c r="BP105" i="68"/>
  <c r="BN106" i="68"/>
  <c r="BO106" i="68"/>
  <c r="BP106" i="68"/>
  <c r="BN107" i="68"/>
  <c r="BO107" i="68"/>
  <c r="BP107" i="68"/>
  <c r="BN108" i="68"/>
  <c r="BO108" i="68"/>
  <c r="BP108" i="68"/>
  <c r="BN109" i="68"/>
  <c r="BO109" i="68"/>
  <c r="BP109" i="68"/>
  <c r="BN110" i="68"/>
  <c r="BO110" i="68"/>
  <c r="BP110" i="68"/>
  <c r="BN111" i="68"/>
  <c r="BO111" i="68"/>
  <c r="BP111" i="68"/>
  <c r="BN112" i="68"/>
  <c r="BO112" i="68"/>
  <c r="BP112" i="68"/>
  <c r="BN113" i="68"/>
  <c r="BO113" i="68"/>
  <c r="BP113" i="68"/>
  <c r="BN114" i="68"/>
  <c r="BO114" i="68"/>
  <c r="BP114" i="68"/>
  <c r="BN115" i="68"/>
  <c r="BO115" i="68"/>
  <c r="BP115" i="68"/>
  <c r="BN116" i="68"/>
  <c r="BO116" i="68"/>
  <c r="BP116" i="68"/>
  <c r="BN117" i="68"/>
  <c r="BO117" i="68"/>
  <c r="BP117" i="68"/>
  <c r="BN118" i="68"/>
  <c r="BO118" i="68"/>
  <c r="BP118" i="68"/>
  <c r="BN119" i="68"/>
  <c r="BO119" i="68"/>
  <c r="BP119" i="68"/>
  <c r="BN120" i="68"/>
  <c r="BO120" i="68"/>
  <c r="BP120" i="68"/>
  <c r="BN121" i="68"/>
  <c r="BO121" i="68"/>
  <c r="BP121" i="68"/>
  <c r="BN122" i="68"/>
  <c r="BO122" i="68"/>
  <c r="BP122" i="68"/>
  <c r="BN123" i="68"/>
  <c r="BO123" i="68"/>
  <c r="BP123" i="68"/>
  <c r="BN124" i="68"/>
  <c r="BO124" i="68"/>
  <c r="BP124" i="68"/>
  <c r="BN125" i="68"/>
  <c r="BO125" i="68"/>
  <c r="BP125" i="68"/>
  <c r="BN126" i="68"/>
  <c r="BO126" i="68"/>
  <c r="BP126" i="68"/>
  <c r="BN127" i="68"/>
  <c r="BO127" i="68"/>
  <c r="BP127" i="68"/>
  <c r="BN128" i="68"/>
  <c r="BO128" i="68"/>
  <c r="BP128" i="68"/>
  <c r="BN129" i="68"/>
  <c r="BO129" i="68"/>
  <c r="BP129" i="68"/>
  <c r="BN130" i="68"/>
  <c r="BO130" i="68"/>
  <c r="BP130" i="68"/>
  <c r="BN131" i="68"/>
  <c r="BO131" i="68"/>
  <c r="BP131" i="68"/>
  <c r="BN132" i="68"/>
  <c r="BO132" i="68"/>
  <c r="BP132" i="68"/>
  <c r="BN133" i="68"/>
  <c r="BO133" i="68"/>
  <c r="BP133" i="68"/>
  <c r="BN134" i="68"/>
  <c r="BO134" i="68"/>
  <c r="BP134" i="68"/>
  <c r="BN135" i="68"/>
  <c r="BO135" i="68"/>
  <c r="BP135" i="68"/>
  <c r="BN136" i="68"/>
  <c r="BO136" i="68"/>
  <c r="BP136" i="68"/>
  <c r="BN137" i="68"/>
  <c r="BO137" i="68"/>
  <c r="BP137" i="68"/>
  <c r="BN138" i="68"/>
  <c r="BO138" i="68"/>
  <c r="BP138" i="68"/>
  <c r="BN139" i="68"/>
  <c r="BO139" i="68"/>
  <c r="BP139" i="68"/>
  <c r="BN140" i="68"/>
  <c r="BO140" i="68"/>
  <c r="BP140" i="68"/>
  <c r="BN141" i="68"/>
  <c r="BO141" i="68"/>
  <c r="BP141" i="68"/>
  <c r="BN142" i="68"/>
  <c r="BO142" i="68"/>
  <c r="BP142" i="68"/>
  <c r="BN143" i="68"/>
  <c r="BO143" i="68"/>
  <c r="BP143" i="68"/>
  <c r="BN144" i="68"/>
  <c r="BO144" i="68"/>
  <c r="BP144" i="68"/>
  <c r="BN145" i="68"/>
  <c r="BO145" i="68"/>
  <c r="BP145" i="68"/>
  <c r="BN146" i="68"/>
  <c r="BO146" i="68"/>
  <c r="BP146" i="68"/>
  <c r="BN147" i="68"/>
  <c r="BO147" i="68"/>
  <c r="BP147" i="68"/>
  <c r="BU94" i="69" l="1"/>
  <c r="CY9" i="69"/>
  <c r="BU71" i="68"/>
  <c r="BT109" i="68"/>
  <c r="BU109" i="68"/>
  <c r="E6" i="37"/>
  <c r="E9" i="37"/>
  <c r="BT137" i="68"/>
  <c r="CY9" i="68"/>
  <c r="BT71" i="69"/>
  <c r="BU132" i="68"/>
  <c r="BU111" i="69"/>
  <c r="BU123" i="68"/>
  <c r="BT95" i="68"/>
  <c r="BU90" i="68"/>
  <c r="BT123" i="68"/>
  <c r="BW67" i="68"/>
  <c r="BT135" i="68"/>
  <c r="BU138" i="69"/>
  <c r="BU120" i="69"/>
  <c r="BU80" i="69"/>
  <c r="BU110" i="69"/>
  <c r="BU87" i="68"/>
  <c r="BT127" i="69"/>
  <c r="BU122" i="69"/>
  <c r="BU71" i="69"/>
  <c r="BU124" i="68"/>
  <c r="BT99" i="69"/>
  <c r="BU106" i="68"/>
  <c r="BT117" i="69"/>
  <c r="BU110" i="68"/>
  <c r="BT84" i="68"/>
  <c r="BU79" i="68"/>
  <c r="BT111" i="69"/>
  <c r="BT129" i="68"/>
  <c r="BU140" i="68"/>
  <c r="BU119" i="68"/>
  <c r="BU112" i="68"/>
  <c r="BU96" i="69"/>
  <c r="BT89" i="69"/>
  <c r="BT117" i="68"/>
  <c r="BT103" i="68"/>
  <c r="BU98" i="68"/>
  <c r="BU142" i="68"/>
  <c r="BU135" i="68"/>
  <c r="BT119" i="68"/>
  <c r="BT76" i="68"/>
  <c r="BT96" i="69"/>
  <c r="BT91" i="69"/>
  <c r="E10" i="37"/>
  <c r="L22" i="37"/>
  <c r="N26" i="37"/>
  <c r="L26" i="37"/>
  <c r="C22" i="37"/>
  <c r="E26" i="37"/>
  <c r="C26" i="37"/>
  <c r="L6" i="37"/>
  <c r="N10" i="37"/>
  <c r="L10" i="37"/>
  <c r="N22" i="37"/>
  <c r="N33" i="37"/>
  <c r="L33" i="37"/>
  <c r="E22" i="37"/>
  <c r="E33" i="37"/>
  <c r="C33" i="37"/>
  <c r="N6" i="37"/>
  <c r="N17" i="37"/>
  <c r="L17" i="37"/>
  <c r="C13" i="37"/>
  <c r="BT135" i="69"/>
  <c r="BU130" i="69"/>
  <c r="BU74" i="69"/>
  <c r="BT86" i="69"/>
  <c r="BW65" i="68"/>
  <c r="BT102" i="69"/>
  <c r="BT107" i="69"/>
  <c r="BU102" i="69"/>
  <c r="BW65" i="69"/>
  <c r="BU112" i="69"/>
  <c r="BU73" i="69"/>
  <c r="BU137" i="68"/>
  <c r="BT134" i="68"/>
  <c r="BU129" i="68"/>
  <c r="BT126" i="68"/>
  <c r="BU117" i="68"/>
  <c r="BT114" i="68"/>
  <c r="BU103" i="68"/>
  <c r="BT100" i="68"/>
  <c r="BU95" i="68"/>
  <c r="BT92" i="68"/>
  <c r="BT89" i="68"/>
  <c r="BU84" i="68"/>
  <c r="BT81" i="68"/>
  <c r="BU76" i="68"/>
  <c r="BT73" i="68"/>
  <c r="BT68" i="68"/>
  <c r="BH70" i="68" s="1"/>
  <c r="BT141" i="68"/>
  <c r="BT139" i="68"/>
  <c r="BU134" i="68"/>
  <c r="BT131" i="68"/>
  <c r="BU126" i="68"/>
  <c r="BT121" i="68"/>
  <c r="BU114" i="68"/>
  <c r="BT107" i="68"/>
  <c r="BT105" i="68"/>
  <c r="BU100" i="68"/>
  <c r="BT97" i="68"/>
  <c r="BU92" i="68"/>
  <c r="BU89" i="68"/>
  <c r="BT86" i="68"/>
  <c r="BU81" i="68"/>
  <c r="BT78" i="68"/>
  <c r="BU73" i="68"/>
  <c r="BU68" i="68"/>
  <c r="BU141" i="68"/>
  <c r="BU139" i="68"/>
  <c r="BT136" i="68"/>
  <c r="BU131" i="68"/>
  <c r="BT128" i="68"/>
  <c r="BU121" i="68"/>
  <c r="BT116" i="68"/>
  <c r="BU107" i="68"/>
  <c r="BU105" i="68"/>
  <c r="BT102" i="68"/>
  <c r="BU97" i="68"/>
  <c r="BT94" i="68"/>
  <c r="BU86" i="68"/>
  <c r="BT83" i="68"/>
  <c r="BU78" i="68"/>
  <c r="BT75" i="68"/>
  <c r="BT69" i="68"/>
  <c r="BT143" i="68"/>
  <c r="BU136" i="68"/>
  <c r="BT133" i="68"/>
  <c r="BU128" i="68"/>
  <c r="BT125" i="68"/>
  <c r="BU116" i="68"/>
  <c r="BT111" i="68"/>
  <c r="BT113" i="68"/>
  <c r="BU102" i="68"/>
  <c r="BT99" i="68"/>
  <c r="BU94" i="68"/>
  <c r="BT91" i="68"/>
  <c r="BT88" i="68"/>
  <c r="BU83" i="68"/>
  <c r="BT80" i="68"/>
  <c r="BU75" i="68"/>
  <c r="BT72" i="68"/>
  <c r="BU69" i="68"/>
  <c r="BU143" i="68"/>
  <c r="BT138" i="68"/>
  <c r="BU133" i="68"/>
  <c r="BT130" i="68"/>
  <c r="BU125" i="68"/>
  <c r="BT120" i="68"/>
  <c r="BT122" i="68"/>
  <c r="BT118" i="68"/>
  <c r="BU111" i="68"/>
  <c r="BU113" i="68"/>
  <c r="BT108" i="68"/>
  <c r="BT104" i="68"/>
  <c r="BU99" i="68"/>
  <c r="BT96" i="68"/>
  <c r="BU91" i="68"/>
  <c r="BU88" i="68"/>
  <c r="BT85" i="68"/>
  <c r="BU80" i="68"/>
  <c r="BT77" i="68"/>
  <c r="BU72" i="68"/>
  <c r="BT70" i="68"/>
  <c r="BU138" i="68"/>
  <c r="BU130" i="68"/>
  <c r="BT127" i="68"/>
  <c r="BU120" i="68"/>
  <c r="BL71" i="68" s="1"/>
  <c r="BU122" i="68"/>
  <c r="BU118" i="68"/>
  <c r="BT115" i="68"/>
  <c r="BU108" i="68"/>
  <c r="BU104" i="68"/>
  <c r="BT101" i="68"/>
  <c r="BU96" i="68"/>
  <c r="BT93" i="68"/>
  <c r="BU85" i="68"/>
  <c r="BT82" i="68"/>
  <c r="BU77" i="68"/>
  <c r="BT74" i="68"/>
  <c r="BU70" i="68"/>
  <c r="BT142" i="68"/>
  <c r="BT140" i="68"/>
  <c r="BT132" i="68"/>
  <c r="BU127" i="68"/>
  <c r="BT124" i="68"/>
  <c r="BU115" i="68"/>
  <c r="BT112" i="68"/>
  <c r="BT110" i="68"/>
  <c r="BT106" i="68"/>
  <c r="BU101" i="68"/>
  <c r="BT98" i="68"/>
  <c r="BU93" i="68"/>
  <c r="BT90" i="68"/>
  <c r="BT87" i="68"/>
  <c r="BU82" i="68"/>
  <c r="BT79" i="68"/>
  <c r="BU74" i="68"/>
  <c r="BT71" i="68"/>
  <c r="BT121" i="69"/>
  <c r="BT140" i="69"/>
  <c r="BU135" i="69"/>
  <c r="BT132" i="69"/>
  <c r="BU127" i="69"/>
  <c r="BT124" i="69"/>
  <c r="BU117" i="69"/>
  <c r="BT114" i="69"/>
  <c r="BU107" i="69"/>
  <c r="BT104" i="69"/>
  <c r="BU99" i="69"/>
  <c r="BU91" i="69"/>
  <c r="BU86" i="69"/>
  <c r="BU81" i="69"/>
  <c r="BT75" i="69"/>
  <c r="BW67" i="69"/>
  <c r="BT142" i="69"/>
  <c r="BU121" i="69"/>
  <c r="BU140" i="69"/>
  <c r="BT137" i="69"/>
  <c r="BU132" i="69"/>
  <c r="BT129" i="69"/>
  <c r="BU124" i="69"/>
  <c r="BT119" i="69"/>
  <c r="BU114" i="69"/>
  <c r="BT109" i="69"/>
  <c r="BU104" i="69"/>
  <c r="BT101" i="69"/>
  <c r="BT93" i="69"/>
  <c r="BT69" i="69"/>
  <c r="BU87" i="69"/>
  <c r="BT82" i="69"/>
  <c r="BU75" i="69"/>
  <c r="BU70" i="69"/>
  <c r="BU142" i="69"/>
  <c r="BU137" i="69"/>
  <c r="BT134" i="69"/>
  <c r="BU129" i="69"/>
  <c r="BT126" i="69"/>
  <c r="BU119" i="69"/>
  <c r="BT116" i="69"/>
  <c r="BU109" i="69"/>
  <c r="BT106" i="69"/>
  <c r="BU101" i="69"/>
  <c r="BT98" i="69"/>
  <c r="BU93" i="69"/>
  <c r="BU69" i="69"/>
  <c r="BG71" i="69" s="1"/>
  <c r="BT88" i="69"/>
  <c r="BU82" i="69"/>
  <c r="BU76" i="69"/>
  <c r="BT139" i="69"/>
  <c r="BU134" i="69"/>
  <c r="BT131" i="69"/>
  <c r="BU126" i="69"/>
  <c r="BT123" i="69"/>
  <c r="BU116" i="69"/>
  <c r="BT113" i="69"/>
  <c r="BU106" i="69"/>
  <c r="BT103" i="69"/>
  <c r="BU98" i="69"/>
  <c r="BT95" i="69"/>
  <c r="BU90" i="69"/>
  <c r="BU88" i="69"/>
  <c r="BU83" i="69"/>
  <c r="BT77" i="69"/>
  <c r="BU139" i="69"/>
  <c r="BT136" i="69"/>
  <c r="BU131" i="69"/>
  <c r="BT128" i="69"/>
  <c r="BU123" i="69"/>
  <c r="BT118" i="69"/>
  <c r="BU113" i="69"/>
  <c r="BT108" i="69"/>
  <c r="BU103" i="69"/>
  <c r="BT100" i="69"/>
  <c r="BU95" i="69"/>
  <c r="BT92" i="69"/>
  <c r="BT84" i="69"/>
  <c r="BU77" i="69"/>
  <c r="BU72" i="69"/>
  <c r="BT143" i="69"/>
  <c r="BT141" i="69"/>
  <c r="BU136" i="69"/>
  <c r="BT133" i="69"/>
  <c r="BU128" i="69"/>
  <c r="BT125" i="69"/>
  <c r="BU118" i="69"/>
  <c r="BT115" i="69"/>
  <c r="BU108" i="69"/>
  <c r="BT105" i="69"/>
  <c r="BU100" i="69"/>
  <c r="BT78" i="69"/>
  <c r="BT97" i="69"/>
  <c r="BU92" i="69"/>
  <c r="BT68" i="69"/>
  <c r="BU84" i="69"/>
  <c r="BU79" i="69"/>
  <c r="BT73" i="69"/>
  <c r="BU143" i="69"/>
  <c r="BU141" i="69"/>
  <c r="BT138" i="69"/>
  <c r="BU133" i="69"/>
  <c r="BT130" i="69"/>
  <c r="BU125" i="69"/>
  <c r="BT122" i="69"/>
  <c r="BT120" i="69"/>
  <c r="BU115" i="69"/>
  <c r="BT112" i="69"/>
  <c r="BT110" i="69"/>
  <c r="BU105" i="69"/>
  <c r="BU78" i="69"/>
  <c r="BU97" i="69"/>
  <c r="BT94" i="69"/>
  <c r="BU68" i="69"/>
  <c r="BH71" i="69" s="1"/>
  <c r="BU85" i="69"/>
  <c r="BT80" i="69"/>
  <c r="BT90" i="69"/>
  <c r="BT85" i="69"/>
  <c r="BT81" i="69"/>
  <c r="BT76" i="69"/>
  <c r="BT72" i="69"/>
  <c r="BW66" i="69"/>
  <c r="BU89" i="69"/>
  <c r="BT87" i="69"/>
  <c r="BT83" i="69"/>
  <c r="BT79" i="69"/>
  <c r="BT74" i="69"/>
  <c r="BT70" i="69"/>
  <c r="BW66" i="68"/>
  <c r="BY68" i="69"/>
  <c r="BY68" i="68"/>
  <c r="BY69" i="68" s="1"/>
  <c r="BY70" i="68" s="1"/>
  <c r="BW69" i="68" l="1"/>
  <c r="BG70" i="69"/>
  <c r="AB47" i="69" s="1"/>
  <c r="M179" i="37" s="1"/>
  <c r="D149" i="37" s="1"/>
  <c r="BI70" i="69"/>
  <c r="BI71" i="69"/>
  <c r="BH71" i="68"/>
  <c r="BG70" i="68"/>
  <c r="BK71" i="68"/>
  <c r="BK71" i="69"/>
  <c r="BW68" i="68"/>
  <c r="BL70" i="68"/>
  <c r="BK70" i="68"/>
  <c r="BJ71" i="68"/>
  <c r="BJ70" i="68"/>
  <c r="BI71" i="68"/>
  <c r="BG71" i="68"/>
  <c r="BL70" i="69"/>
  <c r="BL71" i="69"/>
  <c r="BK70" i="69"/>
  <c r="BJ71" i="69"/>
  <c r="BH70" i="69"/>
  <c r="BJ70" i="69"/>
  <c r="BI70" i="68"/>
  <c r="BY69" i="69"/>
  <c r="BW68" i="69"/>
  <c r="BW70" i="68"/>
  <c r="BY71" i="68"/>
  <c r="AB49" i="69" l="1"/>
  <c r="M181" i="37" s="1"/>
  <c r="N104" i="68"/>
  <c r="D359" i="71" s="1"/>
  <c r="N99" i="68"/>
  <c r="D354" i="71" s="1"/>
  <c r="M322" i="71" s="1"/>
  <c r="AB53" i="69"/>
  <c r="M185" i="71" s="1"/>
  <c r="AB51" i="69"/>
  <c r="M183" i="71" s="1"/>
  <c r="M179" i="71"/>
  <c r="D149" i="71" s="1"/>
  <c r="AB52" i="69"/>
  <c r="M184" i="37" s="1"/>
  <c r="AB50" i="69"/>
  <c r="AB48" i="69"/>
  <c r="N102" i="68"/>
  <c r="D357" i="71" s="1"/>
  <c r="N105" i="68"/>
  <c r="D360" i="71" s="1"/>
  <c r="N103" i="68"/>
  <c r="N100" i="68"/>
  <c r="D355" i="71" s="1"/>
  <c r="N101" i="68"/>
  <c r="D356" i="71" s="1"/>
  <c r="BW69" i="69"/>
  <c r="BY70" i="69"/>
  <c r="BW71" i="68"/>
  <c r="BY72" i="68"/>
  <c r="M181" i="71" l="1"/>
  <c r="D359" i="37"/>
  <c r="D354" i="37"/>
  <c r="M322" i="37" s="1"/>
  <c r="M326" i="71"/>
  <c r="M185" i="37"/>
  <c r="M183" i="37"/>
  <c r="M184" i="71"/>
  <c r="M182" i="71"/>
  <c r="M182" i="37"/>
  <c r="M180" i="37"/>
  <c r="D153" i="37" s="1"/>
  <c r="M180" i="71"/>
  <c r="D153" i="71" s="1"/>
  <c r="D357" i="37"/>
  <c r="D358" i="71"/>
  <c r="N326" i="71" s="1"/>
  <c r="D358" i="37"/>
  <c r="D360" i="37"/>
  <c r="D355" i="37"/>
  <c r="N322" i="71"/>
  <c r="M330" i="71"/>
  <c r="D356" i="37"/>
  <c r="P102" i="68"/>
  <c r="B88" i="69"/>
  <c r="BW70" i="69"/>
  <c r="BY71" i="69"/>
  <c r="BW72" i="68"/>
  <c r="BY73" i="68"/>
  <c r="M326" i="37" l="1"/>
  <c r="E153" i="71"/>
  <c r="E157" i="37"/>
  <c r="E153" i="37"/>
  <c r="E157" i="71"/>
  <c r="D157" i="71"/>
  <c r="L186" i="71"/>
  <c r="L186" i="37"/>
  <c r="E149" i="71"/>
  <c r="E149" i="37"/>
  <c r="D157" i="37"/>
  <c r="N330" i="71"/>
  <c r="M330" i="37"/>
  <c r="N322" i="37"/>
  <c r="N330" i="37"/>
  <c r="C361" i="37"/>
  <c r="C361" i="71"/>
  <c r="N326" i="37"/>
  <c r="K88" i="68"/>
  <c r="K104" i="68"/>
  <c r="K100" i="68"/>
  <c r="K94" i="68"/>
  <c r="K30" i="41"/>
  <c r="AB11" i="69"/>
  <c r="AB10" i="69"/>
  <c r="AB12" i="69"/>
  <c r="K19" i="41"/>
  <c r="AB7" i="69"/>
  <c r="K90" i="68"/>
  <c r="K102" i="68"/>
  <c r="G361" i="71" s="1"/>
  <c r="K92" i="68"/>
  <c r="AB9" i="69"/>
  <c r="K98" i="68"/>
  <c r="K96" i="68"/>
  <c r="AB5" i="69"/>
  <c r="AB4" i="69"/>
  <c r="AB8" i="69"/>
  <c r="AB6" i="69"/>
  <c r="BY72" i="69"/>
  <c r="BW71" i="69"/>
  <c r="BW73" i="68"/>
  <c r="BY74" i="68"/>
  <c r="I19" i="41" l="1"/>
  <c r="J19" i="41"/>
  <c r="I30" i="41"/>
  <c r="J30" i="41"/>
  <c r="P180" i="71"/>
  <c r="P180" i="37"/>
  <c r="P179" i="37"/>
  <c r="P179" i="71"/>
  <c r="P183" i="37"/>
  <c r="P183" i="71"/>
  <c r="P181" i="71"/>
  <c r="P181" i="37"/>
  <c r="P184" i="71"/>
  <c r="P184" i="37"/>
  <c r="P186" i="37"/>
  <c r="P186" i="71"/>
  <c r="P185" i="71"/>
  <c r="P185" i="37"/>
  <c r="P187" i="71"/>
  <c r="P187" i="37"/>
  <c r="P182" i="71"/>
  <c r="P182" i="37"/>
  <c r="G357" i="37"/>
  <c r="G357" i="71"/>
  <c r="G356" i="37"/>
  <c r="G356" i="71"/>
  <c r="G358" i="37"/>
  <c r="G358" i="71"/>
  <c r="G354" i="37"/>
  <c r="G354" i="71"/>
  <c r="G362" i="37"/>
  <c r="G362" i="71"/>
  <c r="G359" i="37"/>
  <c r="G359" i="71"/>
  <c r="G355" i="37"/>
  <c r="G355" i="71"/>
  <c r="G360" i="37"/>
  <c r="G360" i="71"/>
  <c r="G361" i="37"/>
  <c r="BW72" i="69"/>
  <c r="BY73" i="69"/>
  <c r="BW74" i="68"/>
  <c r="BY75" i="68"/>
  <c r="BY74" i="69" l="1"/>
  <c r="BW73" i="69"/>
  <c r="BW75" i="68"/>
  <c r="BY76" i="68"/>
  <c r="BW74" i="69" l="1"/>
  <c r="BY75" i="69"/>
  <c r="BW76" i="68"/>
  <c r="BY77" i="68"/>
  <c r="BY76" i="69" l="1"/>
  <c r="BW75" i="69"/>
  <c r="BW77" i="68"/>
  <c r="BY78" i="68"/>
  <c r="BW76" i="69" l="1"/>
  <c r="BY77" i="69"/>
  <c r="BW78" i="68"/>
  <c r="BY79" i="68"/>
  <c r="BY78" i="69" l="1"/>
  <c r="BW77" i="69"/>
  <c r="BW79" i="68"/>
  <c r="BY80" i="68"/>
  <c r="BW78" i="69" l="1"/>
  <c r="BY79" i="69"/>
  <c r="BW80" i="68"/>
  <c r="BY81" i="68"/>
  <c r="BY80" i="69" l="1"/>
  <c r="BW79" i="69"/>
  <c r="BW81" i="68"/>
  <c r="BY82" i="68"/>
  <c r="BW80" i="69" l="1"/>
  <c r="BY81" i="69"/>
  <c r="BW82" i="68"/>
  <c r="BY83" i="68"/>
  <c r="BY82" i="69" l="1"/>
  <c r="BW81" i="69"/>
  <c r="BW83" i="68"/>
  <c r="BY84" i="68"/>
  <c r="BW82" i="69" l="1"/>
  <c r="BY83" i="69"/>
  <c r="BW84" i="68"/>
  <c r="BY85" i="68"/>
  <c r="BY84" i="69" l="1"/>
  <c r="BW83" i="69"/>
  <c r="BW85" i="68"/>
  <c r="BY86" i="68"/>
  <c r="BW84" i="69" l="1"/>
  <c r="BY85" i="69"/>
  <c r="BW86" i="68"/>
  <c r="BY87" i="68"/>
  <c r="BY86" i="69" l="1"/>
  <c r="BW85" i="69"/>
  <c r="BY88" i="68"/>
  <c r="BW87" i="68"/>
  <c r="BW86" i="69" l="1"/>
  <c r="BY87" i="69"/>
  <c r="BW88" i="68"/>
  <c r="BY89" i="68"/>
  <c r="BY88" i="69" l="1"/>
  <c r="BW87" i="69"/>
  <c r="BY90" i="68"/>
  <c r="BW89" i="68"/>
  <c r="BW88" i="69" l="1"/>
  <c r="BY89" i="69"/>
  <c r="BW90" i="68"/>
  <c r="BY91" i="68"/>
  <c r="BW89" i="69" l="1"/>
  <c r="BY90" i="69"/>
  <c r="BY92" i="68"/>
  <c r="BW91" i="68"/>
  <c r="BW90" i="69" l="1"/>
  <c r="BY91" i="69"/>
  <c r="BW92" i="68"/>
  <c r="BY93" i="68"/>
  <c r="BW91" i="69" l="1"/>
  <c r="BY92" i="69"/>
  <c r="BY94" i="68"/>
  <c r="BW93" i="68"/>
  <c r="BW92" i="69" l="1"/>
  <c r="BY93" i="69"/>
  <c r="BW94" i="68"/>
  <c r="BY95" i="68"/>
  <c r="BW93" i="69" l="1"/>
  <c r="BY94" i="69"/>
  <c r="BY96" i="68"/>
  <c r="BW95" i="68"/>
  <c r="BW94" i="69" l="1"/>
  <c r="BY95" i="69"/>
  <c r="BW96" i="68"/>
  <c r="BY97" i="68"/>
  <c r="BW95" i="69" l="1"/>
  <c r="BY96" i="69"/>
  <c r="BY98" i="68"/>
  <c r="BW97" i="68"/>
  <c r="BW96" i="69" l="1"/>
  <c r="BY97" i="69"/>
  <c r="BY99" i="68"/>
  <c r="BW98" i="68"/>
  <c r="BW97" i="69" l="1"/>
  <c r="BY98" i="69"/>
  <c r="BY100" i="68"/>
  <c r="BW99" i="68"/>
  <c r="BW98" i="69" l="1"/>
  <c r="BY99" i="69"/>
  <c r="BY101" i="68"/>
  <c r="BW100" i="68"/>
  <c r="BW99" i="69" l="1"/>
  <c r="BY100" i="69"/>
  <c r="BY102" i="68"/>
  <c r="BW101" i="68"/>
  <c r="BW100" i="69" l="1"/>
  <c r="BY101" i="69"/>
  <c r="BY103" i="68"/>
  <c r="BW102" i="68"/>
  <c r="BW101" i="69" l="1"/>
  <c r="BY102" i="69"/>
  <c r="BW103" i="68"/>
  <c r="BY104" i="68"/>
  <c r="BW102" i="69" l="1"/>
  <c r="BY103" i="69"/>
  <c r="BY105" i="68"/>
  <c r="BW104" i="68"/>
  <c r="BW103" i="69" l="1"/>
  <c r="BY104" i="69"/>
  <c r="BW105" i="68"/>
  <c r="BY106" i="68"/>
  <c r="BW104" i="69" l="1"/>
  <c r="BY105" i="69"/>
  <c r="BW106" i="68"/>
  <c r="BY107" i="68"/>
  <c r="BW105" i="69" l="1"/>
  <c r="BY106" i="69"/>
  <c r="BW107" i="68"/>
  <c r="BY108" i="68"/>
  <c r="BW106" i="69" l="1"/>
  <c r="BY107" i="69"/>
  <c r="BW108" i="68"/>
  <c r="BY109" i="68"/>
  <c r="BW107" i="69" l="1"/>
  <c r="BY108" i="69"/>
  <c r="BW109" i="68"/>
  <c r="BY110" i="68"/>
  <c r="BW108" i="69" l="1"/>
  <c r="BY109" i="69"/>
  <c r="BW110" i="68"/>
  <c r="BY111" i="68"/>
  <c r="BW109" i="69" l="1"/>
  <c r="BY110" i="69"/>
  <c r="BW111" i="68"/>
  <c r="BY112" i="68"/>
  <c r="BW110" i="69" l="1"/>
  <c r="BY111" i="69"/>
  <c r="BW112" i="68"/>
  <c r="BY113" i="68"/>
  <c r="BW111" i="69" l="1"/>
  <c r="BY112" i="69"/>
  <c r="BW113" i="68"/>
  <c r="BY114" i="68"/>
  <c r="BW112" i="69" l="1"/>
  <c r="BY113" i="69"/>
  <c r="BW114" i="68"/>
  <c r="BY115" i="68"/>
  <c r="BW113" i="69" l="1"/>
  <c r="BY114" i="69"/>
  <c r="BW115" i="68"/>
  <c r="BY116" i="68"/>
  <c r="BW114" i="69" l="1"/>
  <c r="BY115" i="69"/>
  <c r="BW116" i="68"/>
  <c r="BY117" i="68"/>
  <c r="BW115" i="69" l="1"/>
  <c r="BY116" i="69"/>
  <c r="BW117" i="68"/>
  <c r="BY118" i="68"/>
  <c r="BW116" i="69" l="1"/>
  <c r="BY117" i="69"/>
  <c r="BW118" i="68"/>
  <c r="BY119" i="68"/>
  <c r="BW117" i="69" l="1"/>
  <c r="BY118" i="69"/>
  <c r="BW119" i="68"/>
  <c r="BY120" i="68"/>
  <c r="BW118" i="69" l="1"/>
  <c r="BY119" i="69"/>
  <c r="BW120" i="68"/>
  <c r="BY121" i="68"/>
  <c r="BW119" i="69" l="1"/>
  <c r="BY120" i="69"/>
  <c r="BW121" i="68"/>
  <c r="BY122" i="68"/>
  <c r="BW120" i="69" l="1"/>
  <c r="BY121" i="69"/>
  <c r="BW122" i="68"/>
  <c r="BY123" i="68"/>
  <c r="BW121" i="69" l="1"/>
  <c r="BY122" i="69"/>
  <c r="BW123" i="68"/>
  <c r="BY124" i="68"/>
  <c r="BW122" i="69" l="1"/>
  <c r="BY123" i="69"/>
  <c r="BW124" i="68"/>
  <c r="BY125" i="68"/>
  <c r="BW123" i="69" l="1"/>
  <c r="BY124" i="69"/>
  <c r="BW125" i="68"/>
  <c r="BY126" i="68"/>
  <c r="BW124" i="69" l="1"/>
  <c r="BY125" i="69"/>
  <c r="BW126" i="68"/>
  <c r="BY127" i="68"/>
  <c r="BW125" i="69" l="1"/>
  <c r="BY126" i="69"/>
  <c r="BW127" i="68"/>
  <c r="BY128" i="68"/>
  <c r="BW126" i="69" l="1"/>
  <c r="BY127" i="69"/>
  <c r="BW128" i="68"/>
  <c r="BY129" i="68"/>
  <c r="BW127" i="69" l="1"/>
  <c r="BY128" i="69"/>
  <c r="BW129" i="68"/>
  <c r="BY130" i="68"/>
  <c r="BW128" i="69" l="1"/>
  <c r="BY129" i="69"/>
  <c r="BW130" i="68"/>
  <c r="BY131" i="68"/>
  <c r="BW129" i="69" l="1"/>
  <c r="BY130" i="69"/>
  <c r="BW131" i="68"/>
  <c r="BY132" i="68"/>
  <c r="BW130" i="69" l="1"/>
  <c r="BY131" i="69"/>
  <c r="BW132" i="68"/>
  <c r="BY133" i="68"/>
  <c r="BW131" i="69" l="1"/>
  <c r="BY132" i="69"/>
  <c r="BW133" i="68"/>
  <c r="BY134" i="68"/>
  <c r="BW132" i="69" l="1"/>
  <c r="BY133" i="69"/>
  <c r="BW134" i="68"/>
  <c r="BY135" i="68"/>
  <c r="BW133" i="69" l="1"/>
  <c r="BY134" i="69"/>
  <c r="BW135" i="68"/>
  <c r="BY136" i="68"/>
  <c r="BW134" i="69" l="1"/>
  <c r="BY135" i="69"/>
  <c r="BW136" i="68"/>
  <c r="BY137" i="68"/>
  <c r="BW135" i="69" l="1"/>
  <c r="BY136" i="69"/>
  <c r="BW137" i="68"/>
  <c r="BY138" i="68"/>
  <c r="BW136" i="69" l="1"/>
  <c r="BY137" i="69"/>
  <c r="BW138" i="68"/>
  <c r="BY139" i="68"/>
  <c r="BW137" i="69" l="1"/>
  <c r="BY138" i="69"/>
  <c r="BW139" i="68"/>
  <c r="BY140" i="68"/>
  <c r="BW140" i="68" s="1"/>
  <c r="BW138" i="69" l="1"/>
  <c r="BY139" i="69"/>
  <c r="BW139" i="69" l="1"/>
  <c r="BY140" i="69"/>
  <c r="BW140" i="69" s="1"/>
  <c r="CY9" i="67" l="1"/>
  <c r="BX61" i="67"/>
  <c r="BW65" i="67"/>
  <c r="BY66" i="67"/>
  <c r="BY67" i="67" s="1"/>
  <c r="BW67" i="67" s="1"/>
  <c r="BT71" i="67"/>
  <c r="BU71" i="67"/>
  <c r="BT72" i="67"/>
  <c r="BU72" i="67"/>
  <c r="BT73" i="67"/>
  <c r="BU73" i="67"/>
  <c r="BT74" i="67"/>
  <c r="BU74" i="67"/>
  <c r="BT75" i="67"/>
  <c r="BU75" i="67"/>
  <c r="BT76" i="67"/>
  <c r="BU76" i="67"/>
  <c r="BT77" i="67"/>
  <c r="BU77" i="67"/>
  <c r="BT81" i="67"/>
  <c r="BU81" i="67"/>
  <c r="BT82" i="67"/>
  <c r="BU82" i="67"/>
  <c r="BT83" i="67"/>
  <c r="BU83" i="67"/>
  <c r="BT84" i="67"/>
  <c r="BU84" i="67"/>
  <c r="BT85" i="67"/>
  <c r="BU85" i="67"/>
  <c r="BT86" i="67"/>
  <c r="BU86" i="67"/>
  <c r="BT87" i="67"/>
  <c r="BU87" i="67"/>
  <c r="BT88" i="67"/>
  <c r="BU88" i="67"/>
  <c r="AN89" i="67"/>
  <c r="AO89" i="67"/>
  <c r="BT68" i="67" s="1"/>
  <c r="AP89" i="67"/>
  <c r="BU68" i="67" s="1"/>
  <c r="BT89" i="67"/>
  <c r="BU89" i="67"/>
  <c r="AN90" i="67"/>
  <c r="AO90" i="67"/>
  <c r="BT69" i="67" s="1"/>
  <c r="AP90" i="67"/>
  <c r="BU69" i="67" s="1"/>
  <c r="BT90" i="67"/>
  <c r="BU90" i="67"/>
  <c r="AN91" i="67"/>
  <c r="AO91" i="67"/>
  <c r="BT70" i="67" s="1"/>
  <c r="AP91" i="67"/>
  <c r="BU70" i="67" s="1"/>
  <c r="BT91" i="67"/>
  <c r="BU91" i="67"/>
  <c r="AN92" i="67"/>
  <c r="AO92" i="67"/>
  <c r="AP92" i="67"/>
  <c r="BT92" i="67"/>
  <c r="BU92" i="67"/>
  <c r="AN93" i="67"/>
  <c r="AO93" i="67"/>
  <c r="AP93" i="67"/>
  <c r="AN94" i="67"/>
  <c r="AO94" i="67"/>
  <c r="AP94" i="67"/>
  <c r="BT94" i="67"/>
  <c r="BU94" i="67"/>
  <c r="AN95" i="67"/>
  <c r="AO95" i="67"/>
  <c r="AP95" i="67"/>
  <c r="AN96" i="67"/>
  <c r="AO96" i="67"/>
  <c r="AP96" i="67"/>
  <c r="BT96" i="67"/>
  <c r="BU96" i="67"/>
  <c r="AN97" i="67"/>
  <c r="AO97" i="67"/>
  <c r="AP97" i="67"/>
  <c r="BT97" i="67"/>
  <c r="BU97" i="67"/>
  <c r="AN98" i="67"/>
  <c r="AO98" i="67"/>
  <c r="AP98" i="67"/>
  <c r="AN99" i="67"/>
  <c r="AO99" i="67"/>
  <c r="BT78" i="67" s="1"/>
  <c r="AP99" i="67"/>
  <c r="BU78" i="67" s="1"/>
  <c r="BT99" i="67"/>
  <c r="BU99" i="67"/>
  <c r="AN100" i="67"/>
  <c r="AO100" i="67"/>
  <c r="BT79" i="67" s="1"/>
  <c r="AP100" i="67"/>
  <c r="BU79" i="67" s="1"/>
  <c r="BT100" i="67"/>
  <c r="BU100" i="67"/>
  <c r="AN101" i="67"/>
  <c r="AO101" i="67"/>
  <c r="BT80" i="67" s="1"/>
  <c r="AP101" i="67"/>
  <c r="BU80" i="67" s="1"/>
  <c r="AN102" i="67"/>
  <c r="AO102" i="67"/>
  <c r="AP102" i="67"/>
  <c r="BT102" i="67"/>
  <c r="BU102" i="67"/>
  <c r="AN103" i="67"/>
  <c r="AO103" i="67"/>
  <c r="AP103" i="67"/>
  <c r="BT103" i="67"/>
  <c r="BU103" i="67"/>
  <c r="AN104" i="67"/>
  <c r="AO104" i="67"/>
  <c r="AP104" i="67"/>
  <c r="BT104" i="67"/>
  <c r="BU104" i="67"/>
  <c r="AN105" i="67"/>
  <c r="AO105" i="67"/>
  <c r="AP105" i="67"/>
  <c r="BT105" i="67"/>
  <c r="BU105" i="67"/>
  <c r="AN106" i="67"/>
  <c r="AO106" i="67"/>
  <c r="AP106" i="67"/>
  <c r="BT106" i="67"/>
  <c r="BU106" i="67"/>
  <c r="AN107" i="67"/>
  <c r="AO107" i="67"/>
  <c r="AP107" i="67"/>
  <c r="BT107" i="67"/>
  <c r="BU107" i="67"/>
  <c r="AN108" i="67"/>
  <c r="AO108" i="67"/>
  <c r="AP108" i="67"/>
  <c r="BT108" i="67"/>
  <c r="BU108" i="67"/>
  <c r="AN109" i="67"/>
  <c r="AO109" i="67"/>
  <c r="AP109" i="67"/>
  <c r="BT109" i="67"/>
  <c r="BU109" i="67"/>
  <c r="AN110" i="67"/>
  <c r="AO110" i="67"/>
  <c r="AP110" i="67"/>
  <c r="BT110" i="67"/>
  <c r="BU110" i="67"/>
  <c r="AN111" i="67"/>
  <c r="AO111" i="67"/>
  <c r="AP111" i="67"/>
  <c r="AN112" i="67"/>
  <c r="AO112" i="67"/>
  <c r="AP112" i="67"/>
  <c r="BT112" i="67"/>
  <c r="BU112" i="67"/>
  <c r="AN113" i="67"/>
  <c r="AO113" i="67"/>
  <c r="AP113" i="67"/>
  <c r="BT113" i="67"/>
  <c r="BU113" i="67"/>
  <c r="AN114" i="67"/>
  <c r="AO114" i="67"/>
  <c r="BT93" i="67" s="1"/>
  <c r="AP114" i="67"/>
  <c r="BU93" i="67" s="1"/>
  <c r="BT114" i="67"/>
  <c r="BU114" i="67"/>
  <c r="AN115" i="67"/>
  <c r="AO115" i="67"/>
  <c r="AP115" i="67"/>
  <c r="BT115" i="67"/>
  <c r="BU115" i="67"/>
  <c r="AN116" i="67"/>
  <c r="AO116" i="67"/>
  <c r="BT95" i="67" s="1"/>
  <c r="AP116" i="67"/>
  <c r="BU95" i="67" s="1"/>
  <c r="BT116" i="67"/>
  <c r="BU116" i="67"/>
  <c r="AN117" i="67"/>
  <c r="AO117" i="67"/>
  <c r="AP117" i="67"/>
  <c r="BT117" i="67"/>
  <c r="BU117" i="67"/>
  <c r="AN118" i="67"/>
  <c r="AO118" i="67"/>
  <c r="AP118" i="67"/>
  <c r="BT118" i="67"/>
  <c r="BU118" i="67"/>
  <c r="AN119" i="67"/>
  <c r="AO119" i="67"/>
  <c r="BT98" i="67" s="1"/>
  <c r="AP119" i="67"/>
  <c r="BU98" i="67" s="1"/>
  <c r="BT119" i="67"/>
  <c r="BU119" i="67"/>
  <c r="AN120" i="67"/>
  <c r="AO120" i="67"/>
  <c r="AP120" i="67"/>
  <c r="BT120" i="67"/>
  <c r="BU120" i="67"/>
  <c r="AN121" i="67"/>
  <c r="AO121" i="67"/>
  <c r="AP121" i="67"/>
  <c r="AN122" i="67"/>
  <c r="AO122" i="67"/>
  <c r="BT101" i="67" s="1"/>
  <c r="AP122" i="67"/>
  <c r="BU101" i="67" s="1"/>
  <c r="BT122" i="67"/>
  <c r="BU122" i="67"/>
  <c r="AN123" i="67"/>
  <c r="AO123" i="67"/>
  <c r="AP123" i="67"/>
  <c r="BT123" i="67"/>
  <c r="BU123" i="67"/>
  <c r="AN124" i="67"/>
  <c r="AO124" i="67"/>
  <c r="AP124" i="67"/>
  <c r="BT124" i="67"/>
  <c r="BU124" i="67"/>
  <c r="AN125" i="67"/>
  <c r="AO125" i="67"/>
  <c r="AP125" i="67"/>
  <c r="BT125" i="67"/>
  <c r="BU125" i="67"/>
  <c r="AN126" i="67"/>
  <c r="AO126" i="67"/>
  <c r="AP126" i="67"/>
  <c r="BT126" i="67"/>
  <c r="BU126" i="67"/>
  <c r="AN127" i="67"/>
  <c r="AO127" i="67"/>
  <c r="AP127" i="67"/>
  <c r="BT127" i="67"/>
  <c r="BU127" i="67"/>
  <c r="AN128" i="67"/>
  <c r="AO128" i="67"/>
  <c r="AP128" i="67"/>
  <c r="BT128" i="67"/>
  <c r="BU128" i="67"/>
  <c r="AN129" i="67"/>
  <c r="AO129" i="67"/>
  <c r="AP129" i="67"/>
  <c r="BT129" i="67"/>
  <c r="BU129" i="67"/>
  <c r="AN130" i="67"/>
  <c r="AO130" i="67"/>
  <c r="AP130" i="67"/>
  <c r="BT130" i="67"/>
  <c r="BU130" i="67"/>
  <c r="AN131" i="67"/>
  <c r="AO131" i="67"/>
  <c r="AP131" i="67"/>
  <c r="BT131" i="67"/>
  <c r="BU131" i="67"/>
  <c r="AN132" i="67"/>
  <c r="AO132" i="67"/>
  <c r="BT111" i="67" s="1"/>
  <c r="AP132" i="67"/>
  <c r="BU111" i="67" s="1"/>
  <c r="BT132" i="67"/>
  <c r="BU132" i="67"/>
  <c r="AN133" i="67"/>
  <c r="AO133" i="67"/>
  <c r="AP133" i="67"/>
  <c r="BT133" i="67"/>
  <c r="BU133" i="67"/>
  <c r="AN134" i="67"/>
  <c r="AO134" i="67"/>
  <c r="AP134" i="67"/>
  <c r="BT134" i="67"/>
  <c r="BU134" i="67"/>
  <c r="AN135" i="67"/>
  <c r="AO135" i="67"/>
  <c r="AP135" i="67"/>
  <c r="BT135" i="67"/>
  <c r="BU135" i="67"/>
  <c r="AN136" i="67"/>
  <c r="AO136" i="67"/>
  <c r="AP136" i="67"/>
  <c r="BT136" i="67"/>
  <c r="BU136" i="67"/>
  <c r="AN137" i="67"/>
  <c r="AO137" i="67"/>
  <c r="AP137" i="67"/>
  <c r="BT137" i="67"/>
  <c r="BU137" i="67"/>
  <c r="AN138" i="67"/>
  <c r="AO138" i="67"/>
  <c r="AP138" i="67"/>
  <c r="BT138" i="67"/>
  <c r="BU138" i="67"/>
  <c r="AN139" i="67"/>
  <c r="AO139" i="67"/>
  <c r="AP139" i="67"/>
  <c r="BT139" i="67"/>
  <c r="BU139" i="67"/>
  <c r="AN140" i="67"/>
  <c r="AO140" i="67"/>
  <c r="AP140" i="67"/>
  <c r="BT140" i="67"/>
  <c r="BU140" i="67"/>
  <c r="AN141" i="67"/>
  <c r="AO141" i="67"/>
  <c r="AP141" i="67"/>
  <c r="BT141" i="67"/>
  <c r="BU141" i="67"/>
  <c r="AN142" i="67"/>
  <c r="AO142" i="67"/>
  <c r="BT121" i="67" s="1"/>
  <c r="AP142" i="67"/>
  <c r="BU121" i="67" s="1"/>
  <c r="AN143" i="67"/>
  <c r="AO143" i="67"/>
  <c r="AP143" i="67"/>
  <c r="BT143" i="67"/>
  <c r="BU143" i="67"/>
  <c r="AN144" i="67"/>
  <c r="AO144" i="67"/>
  <c r="AP144" i="67"/>
  <c r="AN145" i="67"/>
  <c r="AO145" i="67"/>
  <c r="AP145" i="67"/>
  <c r="AN146" i="67"/>
  <c r="AO146" i="67"/>
  <c r="AP146" i="67"/>
  <c r="AN147" i="67"/>
  <c r="AO147" i="67"/>
  <c r="AP147" i="67"/>
  <c r="AN148" i="67"/>
  <c r="AO148" i="67"/>
  <c r="AP148" i="67"/>
  <c r="AN149" i="67"/>
  <c r="AO149" i="67"/>
  <c r="AP149" i="67"/>
  <c r="AN150" i="67"/>
  <c r="AO150" i="67"/>
  <c r="AP150" i="67"/>
  <c r="AN151" i="67"/>
  <c r="AO151" i="67"/>
  <c r="AP151" i="67"/>
  <c r="AN152" i="67"/>
  <c r="AO152" i="67"/>
  <c r="AP152" i="67"/>
  <c r="AN153" i="67"/>
  <c r="AO153" i="67"/>
  <c r="AP153" i="67"/>
  <c r="AN154" i="67"/>
  <c r="AO154" i="67"/>
  <c r="AP154" i="67"/>
  <c r="AN155" i="67"/>
  <c r="AO155" i="67"/>
  <c r="AP155" i="67"/>
  <c r="AN156" i="67"/>
  <c r="AO156" i="67"/>
  <c r="AP156" i="67"/>
  <c r="AN157" i="67"/>
  <c r="AO157" i="67"/>
  <c r="AP157" i="67"/>
  <c r="AN158" i="67"/>
  <c r="AO158" i="67"/>
  <c r="AP158" i="67"/>
  <c r="AN159" i="67"/>
  <c r="AO159" i="67"/>
  <c r="AP159" i="67"/>
  <c r="AN160" i="67"/>
  <c r="AO160" i="67"/>
  <c r="AP160" i="67"/>
  <c r="AN161" i="67"/>
  <c r="AO161" i="67"/>
  <c r="AP161" i="67"/>
  <c r="AN162" i="67"/>
  <c r="AO162" i="67"/>
  <c r="AP162" i="67"/>
  <c r="AN163" i="67"/>
  <c r="AO163" i="67"/>
  <c r="BT142" i="67" s="1"/>
  <c r="BL70" i="67" s="1"/>
  <c r="AP163" i="67"/>
  <c r="BU142" i="67" s="1"/>
  <c r="BL71" i="67" s="1"/>
  <c r="AN164" i="67"/>
  <c r="AO164" i="67"/>
  <c r="AP164" i="67"/>
  <c r="CY9" i="66"/>
  <c r="BX61" i="66"/>
  <c r="BW65" i="66"/>
  <c r="BY66" i="66"/>
  <c r="BY67" i="66" s="1"/>
  <c r="BT68" i="66"/>
  <c r="BU68" i="66"/>
  <c r="BT69" i="66"/>
  <c r="BU69" i="66"/>
  <c r="BT70" i="66"/>
  <c r="BU70" i="66"/>
  <c r="BT71" i="66"/>
  <c r="BU71" i="66"/>
  <c r="BN72" i="66"/>
  <c r="BO72" i="66"/>
  <c r="BP72" i="66"/>
  <c r="BT72" i="66"/>
  <c r="BU72" i="66"/>
  <c r="BN73" i="66"/>
  <c r="BO73" i="66"/>
  <c r="BP73" i="66"/>
  <c r="BT73" i="66"/>
  <c r="BU73" i="66"/>
  <c r="BN74" i="66"/>
  <c r="BO74" i="66"/>
  <c r="BP74" i="66"/>
  <c r="BT74" i="66"/>
  <c r="BU74" i="66"/>
  <c r="BN75" i="66"/>
  <c r="BO75" i="66"/>
  <c r="BP75" i="66"/>
  <c r="BT75" i="66"/>
  <c r="BU75" i="66"/>
  <c r="BN76" i="66"/>
  <c r="BO76" i="66"/>
  <c r="BP76" i="66"/>
  <c r="BT76" i="66"/>
  <c r="BU76" i="66"/>
  <c r="BN77" i="66"/>
  <c r="BO77" i="66"/>
  <c r="BP77" i="66"/>
  <c r="BT77" i="66"/>
  <c r="BU77" i="66"/>
  <c r="BN78" i="66"/>
  <c r="BO78" i="66"/>
  <c r="BP78" i="66"/>
  <c r="BT78" i="66"/>
  <c r="BU78" i="66"/>
  <c r="BN79" i="66"/>
  <c r="BO79" i="66"/>
  <c r="BP79" i="66"/>
  <c r="BT79" i="66"/>
  <c r="BU79" i="66"/>
  <c r="BN80" i="66"/>
  <c r="BO80" i="66"/>
  <c r="BP80" i="66"/>
  <c r="BT80" i="66"/>
  <c r="BU80" i="66"/>
  <c r="BN81" i="66"/>
  <c r="BO81" i="66"/>
  <c r="BP81" i="66"/>
  <c r="BT81" i="66"/>
  <c r="BU81" i="66"/>
  <c r="BN82" i="66"/>
  <c r="BO82" i="66"/>
  <c r="BP82" i="66"/>
  <c r="BT82" i="66"/>
  <c r="BU82" i="66"/>
  <c r="BN83" i="66"/>
  <c r="BO83" i="66"/>
  <c r="BP83" i="66"/>
  <c r="BT83" i="66"/>
  <c r="BU83" i="66"/>
  <c r="BN84" i="66"/>
  <c r="BO84" i="66"/>
  <c r="BP84" i="66"/>
  <c r="BT84" i="66"/>
  <c r="BU84" i="66"/>
  <c r="BN85" i="66"/>
  <c r="BO85" i="66"/>
  <c r="BP85" i="66"/>
  <c r="BT85" i="66"/>
  <c r="BU85" i="66"/>
  <c r="BN86" i="66"/>
  <c r="BO86" i="66"/>
  <c r="BP86" i="66"/>
  <c r="BT86" i="66"/>
  <c r="BU86" i="66"/>
  <c r="BN87" i="66"/>
  <c r="BO87" i="66"/>
  <c r="BP87" i="66"/>
  <c r="BT87" i="66"/>
  <c r="BU87" i="66"/>
  <c r="BN88" i="66"/>
  <c r="BO88" i="66"/>
  <c r="BP88" i="66"/>
  <c r="BT88" i="66"/>
  <c r="BU88" i="66"/>
  <c r="BN89" i="66"/>
  <c r="BO89" i="66"/>
  <c r="BP89" i="66"/>
  <c r="BT89" i="66"/>
  <c r="BU89" i="66"/>
  <c r="BN90" i="66"/>
  <c r="BO90" i="66"/>
  <c r="BP90" i="66"/>
  <c r="BT90" i="66"/>
  <c r="BU90" i="66"/>
  <c r="BN91" i="66"/>
  <c r="BO91" i="66"/>
  <c r="BP91" i="66"/>
  <c r="BT91" i="66"/>
  <c r="BU91" i="66"/>
  <c r="BN92" i="66"/>
  <c r="BO92" i="66"/>
  <c r="BP92" i="66"/>
  <c r="BT92" i="66"/>
  <c r="BU92" i="66"/>
  <c r="BN93" i="66"/>
  <c r="BO93" i="66"/>
  <c r="BP93" i="66"/>
  <c r="BT93" i="66"/>
  <c r="BU93" i="66"/>
  <c r="BN94" i="66"/>
  <c r="BO94" i="66"/>
  <c r="BP94" i="66"/>
  <c r="BT94" i="66"/>
  <c r="BU94" i="66"/>
  <c r="BN95" i="66"/>
  <c r="BO95" i="66"/>
  <c r="BP95" i="66"/>
  <c r="BT95" i="66"/>
  <c r="BU95" i="66"/>
  <c r="BN96" i="66"/>
  <c r="BO96" i="66"/>
  <c r="BP96" i="66"/>
  <c r="BT96" i="66"/>
  <c r="BU96" i="66"/>
  <c r="BN97" i="66"/>
  <c r="BO97" i="66"/>
  <c r="BP97" i="66"/>
  <c r="BT97" i="66"/>
  <c r="BU97" i="66"/>
  <c r="BN98" i="66"/>
  <c r="BO98" i="66"/>
  <c r="BP98" i="66"/>
  <c r="BT98" i="66"/>
  <c r="BU98" i="66"/>
  <c r="BN99" i="66"/>
  <c r="BO99" i="66"/>
  <c r="BP99" i="66"/>
  <c r="BT99" i="66"/>
  <c r="BU99" i="66"/>
  <c r="BN100" i="66"/>
  <c r="BO100" i="66"/>
  <c r="BP100" i="66"/>
  <c r="BT100" i="66"/>
  <c r="BU100" i="66"/>
  <c r="BN101" i="66"/>
  <c r="BO101" i="66"/>
  <c r="BP101" i="66"/>
  <c r="BT101" i="66"/>
  <c r="BU101" i="66"/>
  <c r="BN102" i="66"/>
  <c r="BO102" i="66"/>
  <c r="BP102" i="66"/>
  <c r="BT102" i="66"/>
  <c r="BU102" i="66"/>
  <c r="BN103" i="66"/>
  <c r="BO103" i="66"/>
  <c r="BP103" i="66"/>
  <c r="BT103" i="66"/>
  <c r="BU103" i="66"/>
  <c r="BN104" i="66"/>
  <c r="BO104" i="66"/>
  <c r="BP104" i="66"/>
  <c r="BN105" i="66"/>
  <c r="BO105" i="66"/>
  <c r="BP105" i="66"/>
  <c r="BT105" i="66"/>
  <c r="BU105" i="66"/>
  <c r="BN106" i="66"/>
  <c r="BO106" i="66"/>
  <c r="BP106" i="66"/>
  <c r="BN107" i="66"/>
  <c r="BO107" i="66"/>
  <c r="BP107" i="66"/>
  <c r="BN108" i="66"/>
  <c r="BO108" i="66"/>
  <c r="BT104" i="66" s="1"/>
  <c r="BP108" i="66"/>
  <c r="BU104" i="66" s="1"/>
  <c r="BN109" i="66"/>
  <c r="BO109" i="66"/>
  <c r="BP109" i="66"/>
  <c r="BN110" i="66"/>
  <c r="BO110" i="66"/>
  <c r="BT106" i="66" s="1"/>
  <c r="BP110" i="66"/>
  <c r="BU106" i="66" s="1"/>
  <c r="BT110" i="66"/>
  <c r="BU110" i="66"/>
  <c r="BN111" i="66"/>
  <c r="BO111" i="66"/>
  <c r="BT107" i="66" s="1"/>
  <c r="BP111" i="66"/>
  <c r="BU107" i="66" s="1"/>
  <c r="BN112" i="66"/>
  <c r="BO112" i="66"/>
  <c r="BT108" i="66" s="1"/>
  <c r="BP112" i="66"/>
  <c r="BU108" i="66" s="1"/>
  <c r="BT112" i="66"/>
  <c r="BU112" i="66"/>
  <c r="BN113" i="66"/>
  <c r="BO113" i="66"/>
  <c r="BT109" i="66" s="1"/>
  <c r="BP113" i="66"/>
  <c r="BU109" i="66" s="1"/>
  <c r="BN114" i="66"/>
  <c r="BO114" i="66"/>
  <c r="BP114" i="66"/>
  <c r="BT114" i="66"/>
  <c r="BU114" i="66"/>
  <c r="BN115" i="66"/>
  <c r="BO115" i="66"/>
  <c r="BT111" i="66" s="1"/>
  <c r="BP115" i="66"/>
  <c r="BU111" i="66" s="1"/>
  <c r="BT115" i="66"/>
  <c r="BU115" i="66"/>
  <c r="BN116" i="66"/>
  <c r="BO116" i="66"/>
  <c r="BP116" i="66"/>
  <c r="BN117" i="66"/>
  <c r="BO117" i="66"/>
  <c r="BT113" i="66" s="1"/>
  <c r="BP117" i="66"/>
  <c r="BU113" i="66" s="1"/>
  <c r="BN118" i="66"/>
  <c r="BO118" i="66"/>
  <c r="BP118" i="66"/>
  <c r="BT118" i="66"/>
  <c r="BU118" i="66"/>
  <c r="BN119" i="66"/>
  <c r="BO119" i="66"/>
  <c r="BP119" i="66"/>
  <c r="BT119" i="66"/>
  <c r="BU119" i="66"/>
  <c r="BN120" i="66"/>
  <c r="BO120" i="66"/>
  <c r="BT116" i="66" s="1"/>
  <c r="BP120" i="66"/>
  <c r="BU116" i="66" s="1"/>
  <c r="BN121" i="66"/>
  <c r="BO121" i="66"/>
  <c r="BT117" i="66" s="1"/>
  <c r="BP121" i="66"/>
  <c r="BU117" i="66" s="1"/>
  <c r="BN122" i="66"/>
  <c r="BO122" i="66"/>
  <c r="BP122" i="66"/>
  <c r="BT122" i="66"/>
  <c r="BU122" i="66"/>
  <c r="BN123" i="66"/>
  <c r="BO123" i="66"/>
  <c r="BP123" i="66"/>
  <c r="BT123" i="66"/>
  <c r="BU123" i="66"/>
  <c r="BN124" i="66"/>
  <c r="BO124" i="66"/>
  <c r="BT120" i="66" s="1"/>
  <c r="BP124" i="66"/>
  <c r="BU120" i="66" s="1"/>
  <c r="BT124" i="66"/>
  <c r="BU124" i="66"/>
  <c r="BN125" i="66"/>
  <c r="BO125" i="66"/>
  <c r="BT121" i="66" s="1"/>
  <c r="BP125" i="66"/>
  <c r="BU121" i="66" s="1"/>
  <c r="BT125" i="66"/>
  <c r="BU125" i="66"/>
  <c r="BN126" i="66"/>
  <c r="BO126" i="66"/>
  <c r="BP126" i="66"/>
  <c r="BU126" i="66"/>
  <c r="BN127" i="66"/>
  <c r="BO127" i="66"/>
  <c r="BP127" i="66"/>
  <c r="BT127" i="66"/>
  <c r="BN128" i="66"/>
  <c r="BO128" i="66"/>
  <c r="BP128" i="66"/>
  <c r="BT128" i="66"/>
  <c r="BU128" i="66"/>
  <c r="BN129" i="66"/>
  <c r="BO129" i="66"/>
  <c r="BP129" i="66"/>
  <c r="BT129" i="66"/>
  <c r="BU129" i="66"/>
  <c r="BN130" i="66"/>
  <c r="BO130" i="66"/>
  <c r="BT126" i="66" s="1"/>
  <c r="BP130" i="66"/>
  <c r="BT130" i="66"/>
  <c r="BU130" i="66"/>
  <c r="BN131" i="66"/>
  <c r="BO131" i="66"/>
  <c r="BP131" i="66"/>
  <c r="BU127" i="66" s="1"/>
  <c r="BT131" i="66"/>
  <c r="BU131" i="66"/>
  <c r="BN132" i="66"/>
  <c r="BO132" i="66"/>
  <c r="BP132" i="66"/>
  <c r="BT132" i="66"/>
  <c r="BU132" i="66"/>
  <c r="BN133" i="66"/>
  <c r="BO133" i="66"/>
  <c r="BP133" i="66"/>
  <c r="BT133" i="66"/>
  <c r="BU133" i="66"/>
  <c r="BN134" i="66"/>
  <c r="BO134" i="66"/>
  <c r="BP134" i="66"/>
  <c r="BN135" i="66"/>
  <c r="BO135" i="66"/>
  <c r="BP135" i="66"/>
  <c r="BT135" i="66"/>
  <c r="BU135" i="66"/>
  <c r="BN136" i="66"/>
  <c r="BO136" i="66"/>
  <c r="BP136" i="66"/>
  <c r="BT136" i="66"/>
  <c r="BU136" i="66"/>
  <c r="BN137" i="66"/>
  <c r="BO137" i="66"/>
  <c r="BP137" i="66"/>
  <c r="BT137" i="66"/>
  <c r="BU137" i="66"/>
  <c r="BN138" i="66"/>
  <c r="BO138" i="66"/>
  <c r="BT134" i="66" s="1"/>
  <c r="BP138" i="66"/>
  <c r="BU134" i="66" s="1"/>
  <c r="BT138" i="66"/>
  <c r="BU138" i="66"/>
  <c r="BN139" i="66"/>
  <c r="BO139" i="66"/>
  <c r="BP139" i="66"/>
  <c r="BT139" i="66"/>
  <c r="BU139" i="66"/>
  <c r="BN140" i="66"/>
  <c r="BO140" i="66"/>
  <c r="BP140" i="66"/>
  <c r="BT140" i="66"/>
  <c r="BU140" i="66"/>
  <c r="BN141" i="66"/>
  <c r="BO141" i="66"/>
  <c r="BP141" i="66"/>
  <c r="BN142" i="66"/>
  <c r="BO142" i="66"/>
  <c r="BP142" i="66"/>
  <c r="BT142" i="66"/>
  <c r="BU142" i="66"/>
  <c r="BN143" i="66"/>
  <c r="BO143" i="66"/>
  <c r="BP143" i="66"/>
  <c r="BT143" i="66"/>
  <c r="BU143" i="66"/>
  <c r="BN144" i="66"/>
  <c r="BO144" i="66"/>
  <c r="BP144" i="66"/>
  <c r="BN145" i="66"/>
  <c r="BO145" i="66"/>
  <c r="BT141" i="66" s="1"/>
  <c r="BP145" i="66"/>
  <c r="BU141" i="66" s="1"/>
  <c r="BN146" i="66"/>
  <c r="BO146" i="66"/>
  <c r="BP146" i="66"/>
  <c r="BN147" i="66"/>
  <c r="BO147" i="66"/>
  <c r="BP147" i="66"/>
  <c r="BK70" i="67" l="1"/>
  <c r="AB52" i="67" s="1"/>
  <c r="BK71" i="67"/>
  <c r="BK71" i="66"/>
  <c r="BL70" i="66"/>
  <c r="BL71" i="66"/>
  <c r="BK70" i="66"/>
  <c r="BH71" i="66"/>
  <c r="BJ71" i="67"/>
  <c r="BJ70" i="67"/>
  <c r="BI70" i="66"/>
  <c r="BG70" i="66"/>
  <c r="BJ70" i="66"/>
  <c r="BG71" i="66"/>
  <c r="BH71" i="67"/>
  <c r="BI71" i="66"/>
  <c r="BJ71" i="66"/>
  <c r="BH70" i="66"/>
  <c r="BI71" i="67"/>
  <c r="BG70" i="67"/>
  <c r="BG71" i="67"/>
  <c r="BH70" i="67"/>
  <c r="BI70" i="67"/>
  <c r="BW66" i="67"/>
  <c r="BY68" i="67"/>
  <c r="BW67" i="66"/>
  <c r="BY68" i="66"/>
  <c r="BW66" i="66"/>
  <c r="AB53" i="67" l="1"/>
  <c r="D171" i="37" s="1"/>
  <c r="D170" i="37"/>
  <c r="D170" i="71"/>
  <c r="AB51" i="67"/>
  <c r="AB47" i="67"/>
  <c r="AB48" i="67"/>
  <c r="N104" i="66"/>
  <c r="M359" i="71" s="1"/>
  <c r="AB49" i="67"/>
  <c r="AB50" i="67"/>
  <c r="N103" i="66"/>
  <c r="M358" i="71" s="1"/>
  <c r="N102" i="66"/>
  <c r="M357" i="71" s="1"/>
  <c r="N101" i="66"/>
  <c r="M356" i="71" s="1"/>
  <c r="N105" i="66"/>
  <c r="M360" i="71" s="1"/>
  <c r="N99" i="66"/>
  <c r="M354" i="71" s="1"/>
  <c r="D322" i="71" s="1"/>
  <c r="N100" i="66"/>
  <c r="M355" i="71" s="1"/>
  <c r="BY69" i="67"/>
  <c r="BW68" i="67"/>
  <c r="BY69" i="66"/>
  <c r="BW68" i="66"/>
  <c r="D171" i="71" l="1"/>
  <c r="D169" i="37"/>
  <c r="D169" i="71"/>
  <c r="D165" i="37"/>
  <c r="M133" i="37" s="1"/>
  <c r="D165" i="71"/>
  <c r="M133" i="71" s="1"/>
  <c r="D166" i="37"/>
  <c r="D166" i="71"/>
  <c r="D167" i="71"/>
  <c r="D167" i="37"/>
  <c r="M359" i="37"/>
  <c r="D168" i="71"/>
  <c r="D168" i="37"/>
  <c r="M358" i="37"/>
  <c r="M357" i="37"/>
  <c r="D330" i="71"/>
  <c r="D326" i="71"/>
  <c r="E326" i="71"/>
  <c r="E330" i="71"/>
  <c r="E322" i="71"/>
  <c r="M354" i="37"/>
  <c r="D322" i="37" s="1"/>
  <c r="M356" i="37"/>
  <c r="M355" i="37"/>
  <c r="M360" i="37"/>
  <c r="B88" i="67"/>
  <c r="P102" i="66"/>
  <c r="L361" i="71" s="1"/>
  <c r="BW69" i="67"/>
  <c r="BY70" i="67"/>
  <c r="BW69" i="66"/>
  <c r="BY70" i="66"/>
  <c r="N141" i="37" l="1"/>
  <c r="N133" i="71"/>
  <c r="N141" i="71"/>
  <c r="M141" i="71"/>
  <c r="M141" i="37"/>
  <c r="N137" i="37"/>
  <c r="N133" i="37"/>
  <c r="C172" i="37"/>
  <c r="C172" i="71"/>
  <c r="M137" i="37"/>
  <c r="N137" i="71"/>
  <c r="M137" i="71"/>
  <c r="D326" i="37"/>
  <c r="D330" i="37"/>
  <c r="E326" i="37"/>
  <c r="E330" i="37"/>
  <c r="E322" i="37"/>
  <c r="L361" i="37"/>
  <c r="K94" i="66"/>
  <c r="P357" i="71" s="1"/>
  <c r="K96" i="66"/>
  <c r="P358" i="71" s="1"/>
  <c r="K92" i="66"/>
  <c r="P356" i="71" s="1"/>
  <c r="K90" i="66"/>
  <c r="P355" i="71" s="1"/>
  <c r="K104" i="66"/>
  <c r="P362" i="71" s="1"/>
  <c r="K102" i="66"/>
  <c r="P361" i="71" s="1"/>
  <c r="K88" i="66"/>
  <c r="K100" i="66"/>
  <c r="P360" i="71" s="1"/>
  <c r="K98" i="66"/>
  <c r="P359" i="71" s="1"/>
  <c r="AB12" i="67"/>
  <c r="AB4" i="67"/>
  <c r="AB11" i="67"/>
  <c r="AB10" i="67"/>
  <c r="AB9" i="67"/>
  <c r="AB5" i="67"/>
  <c r="AB8" i="67"/>
  <c r="AB7" i="67"/>
  <c r="AB6" i="67"/>
  <c r="K29" i="41"/>
  <c r="K18" i="41"/>
  <c r="BW70" i="67"/>
  <c r="BY71" i="67"/>
  <c r="BW70" i="66"/>
  <c r="BY71" i="66"/>
  <c r="I18" i="41" l="1"/>
  <c r="J18" i="41"/>
  <c r="P354" i="71"/>
  <c r="I29" i="41"/>
  <c r="J29" i="41"/>
  <c r="G165" i="71"/>
  <c r="G165" i="37"/>
  <c r="G172" i="71"/>
  <c r="G172" i="37"/>
  <c r="G171" i="71"/>
  <c r="G171" i="37"/>
  <c r="G166" i="71"/>
  <c r="G166" i="37"/>
  <c r="G170" i="71"/>
  <c r="G170" i="37"/>
  <c r="G168" i="71"/>
  <c r="G168" i="37"/>
  <c r="G169" i="71"/>
  <c r="G169" i="37"/>
  <c r="G167" i="71"/>
  <c r="G167" i="37"/>
  <c r="G173" i="71"/>
  <c r="G173" i="37"/>
  <c r="P354" i="37"/>
  <c r="P361" i="37"/>
  <c r="P362" i="37"/>
  <c r="P355" i="37"/>
  <c r="P356" i="37"/>
  <c r="P358" i="37"/>
  <c r="P359" i="37"/>
  <c r="P357" i="37"/>
  <c r="P360" i="37"/>
  <c r="BY72" i="67"/>
  <c r="BW71" i="67"/>
  <c r="BW71" i="66"/>
  <c r="BY72" i="66"/>
  <c r="BW72" i="67" l="1"/>
  <c r="BY73" i="67"/>
  <c r="BW72" i="66"/>
  <c r="BY73" i="66"/>
  <c r="BY74" i="67" l="1"/>
  <c r="BW73" i="67"/>
  <c r="BW73" i="66"/>
  <c r="BY74" i="66"/>
  <c r="BW74" i="67" l="1"/>
  <c r="BY75" i="67"/>
  <c r="BW74" i="66"/>
  <c r="BY75" i="66"/>
  <c r="BY76" i="67" l="1"/>
  <c r="BW75" i="67"/>
  <c r="BW75" i="66"/>
  <c r="BY76" i="66"/>
  <c r="BW76" i="67" l="1"/>
  <c r="BY77" i="67"/>
  <c r="BW76" i="66"/>
  <c r="BY77" i="66"/>
  <c r="BY78" i="67" l="1"/>
  <c r="BW77" i="67"/>
  <c r="BW77" i="66"/>
  <c r="BY78" i="66"/>
  <c r="BW78" i="67" l="1"/>
  <c r="BY79" i="67"/>
  <c r="BW78" i="66"/>
  <c r="BY79" i="66"/>
  <c r="BY80" i="67" l="1"/>
  <c r="BW79" i="67"/>
  <c r="BW79" i="66"/>
  <c r="BY80" i="66"/>
  <c r="BW80" i="67" l="1"/>
  <c r="BY81" i="67"/>
  <c r="BW80" i="66"/>
  <c r="BY81" i="66"/>
  <c r="BY82" i="67" l="1"/>
  <c r="BW81" i="67"/>
  <c r="BW81" i="66"/>
  <c r="BY82" i="66"/>
  <c r="BW82" i="67" l="1"/>
  <c r="BY83" i="67"/>
  <c r="BW82" i="66"/>
  <c r="BY83" i="66"/>
  <c r="BY84" i="67" l="1"/>
  <c r="BW83" i="67"/>
  <c r="BW83" i="66"/>
  <c r="BY84" i="66"/>
  <c r="BW84" i="67" l="1"/>
  <c r="BY85" i="67"/>
  <c r="BW84" i="66"/>
  <c r="BY85" i="66"/>
  <c r="BY86" i="67" l="1"/>
  <c r="BW85" i="67"/>
  <c r="BW85" i="66"/>
  <c r="BY86" i="66"/>
  <c r="BW86" i="67" l="1"/>
  <c r="BY87" i="67"/>
  <c r="BW86" i="66"/>
  <c r="BY87" i="66"/>
  <c r="BY88" i="67" l="1"/>
  <c r="BW87" i="67"/>
  <c r="BY88" i="66"/>
  <c r="BW87" i="66"/>
  <c r="BW88" i="67" l="1"/>
  <c r="BY89" i="67"/>
  <c r="BW88" i="66"/>
  <c r="BY89" i="66"/>
  <c r="BW89" i="67" l="1"/>
  <c r="BY90" i="67"/>
  <c r="BW89" i="66"/>
  <c r="BY90" i="66"/>
  <c r="BW90" i="67" l="1"/>
  <c r="BY91" i="67"/>
  <c r="BW90" i="66"/>
  <c r="BY91" i="66"/>
  <c r="BW91" i="67" l="1"/>
  <c r="BY92" i="67"/>
  <c r="BW91" i="66"/>
  <c r="BY92" i="66"/>
  <c r="BW92" i="67" l="1"/>
  <c r="BY93" i="67"/>
  <c r="BW92" i="66"/>
  <c r="BY93" i="66"/>
  <c r="BW93" i="67" l="1"/>
  <c r="BY94" i="67"/>
  <c r="BY94" i="66"/>
  <c r="BW93" i="66"/>
  <c r="BW94" i="67" l="1"/>
  <c r="BY95" i="67"/>
  <c r="BW94" i="66"/>
  <c r="BY95" i="66"/>
  <c r="BW95" i="67" l="1"/>
  <c r="BY96" i="67"/>
  <c r="BW95" i="66"/>
  <c r="BY96" i="66"/>
  <c r="BW96" i="67" l="1"/>
  <c r="BY97" i="67"/>
  <c r="BW96" i="66"/>
  <c r="BY97" i="66"/>
  <c r="BW97" i="67" l="1"/>
  <c r="BY98" i="67"/>
  <c r="BW97" i="66"/>
  <c r="BY98" i="66"/>
  <c r="BW98" i="67" l="1"/>
  <c r="BY99" i="67"/>
  <c r="BY99" i="66"/>
  <c r="BW98" i="66"/>
  <c r="BW99" i="67" l="1"/>
  <c r="BY100" i="67"/>
  <c r="BY100" i="66"/>
  <c r="BW99" i="66"/>
  <c r="BW100" i="67" l="1"/>
  <c r="BY101" i="67"/>
  <c r="BY101" i="66"/>
  <c r="BW100" i="66"/>
  <c r="BW101" i="67" l="1"/>
  <c r="BY102" i="67"/>
  <c r="BY102" i="66"/>
  <c r="BW101" i="66"/>
  <c r="BW102" i="67" l="1"/>
  <c r="BY103" i="67"/>
  <c r="BY103" i="66"/>
  <c r="BW102" i="66"/>
  <c r="BW103" i="67" l="1"/>
  <c r="BY104" i="67"/>
  <c r="BW103" i="66"/>
  <c r="BY104" i="66"/>
  <c r="BW104" i="67" l="1"/>
  <c r="BY105" i="67"/>
  <c r="BY105" i="66"/>
  <c r="BW104" i="66"/>
  <c r="BW105" i="67" l="1"/>
  <c r="BY106" i="67"/>
  <c r="BY106" i="66"/>
  <c r="BW105" i="66"/>
  <c r="BW106" i="67" l="1"/>
  <c r="BY107" i="67"/>
  <c r="BW106" i="66"/>
  <c r="BY107" i="66"/>
  <c r="BW107" i="67" l="1"/>
  <c r="BY108" i="67"/>
  <c r="BW107" i="66"/>
  <c r="BY108" i="66"/>
  <c r="BW108" i="67" l="1"/>
  <c r="BY109" i="67"/>
  <c r="BW108" i="66"/>
  <c r="BY109" i="66"/>
  <c r="BW109" i="67" l="1"/>
  <c r="BY110" i="67"/>
  <c r="BW109" i="66"/>
  <c r="BY110" i="66"/>
  <c r="BW110" i="67" l="1"/>
  <c r="BY111" i="67"/>
  <c r="BW110" i="66"/>
  <c r="BY111" i="66"/>
  <c r="BW111" i="67" l="1"/>
  <c r="BY112" i="67"/>
  <c r="BW111" i="66"/>
  <c r="BY112" i="66"/>
  <c r="BW112" i="67" l="1"/>
  <c r="BY113" i="67"/>
  <c r="BW112" i="66"/>
  <c r="BY113" i="66"/>
  <c r="BW113" i="67" l="1"/>
  <c r="BY114" i="67"/>
  <c r="BW113" i="66"/>
  <c r="BY114" i="66"/>
  <c r="BW114" i="67" l="1"/>
  <c r="BY115" i="67"/>
  <c r="BW114" i="66"/>
  <c r="BY115" i="66"/>
  <c r="BW115" i="67" l="1"/>
  <c r="BY116" i="67"/>
  <c r="BW115" i="66"/>
  <c r="BY116" i="66"/>
  <c r="BW116" i="67" l="1"/>
  <c r="BY117" i="67"/>
  <c r="BW116" i="66"/>
  <c r="BY117" i="66"/>
  <c r="BW117" i="67" l="1"/>
  <c r="BY118" i="67"/>
  <c r="BW117" i="66"/>
  <c r="BY118" i="66"/>
  <c r="BW118" i="67" l="1"/>
  <c r="BY119" i="67"/>
  <c r="BW118" i="66"/>
  <c r="BY119" i="66"/>
  <c r="BW119" i="67" l="1"/>
  <c r="BY120" i="67"/>
  <c r="BW119" i="66"/>
  <c r="BY120" i="66"/>
  <c r="BW120" i="67" l="1"/>
  <c r="BY121" i="67"/>
  <c r="BW120" i="66"/>
  <c r="BY121" i="66"/>
  <c r="BW121" i="67" l="1"/>
  <c r="BY122" i="67"/>
  <c r="BW121" i="66"/>
  <c r="BY122" i="66"/>
  <c r="BW122" i="67" l="1"/>
  <c r="BY123" i="67"/>
  <c r="BW122" i="66"/>
  <c r="BY123" i="66"/>
  <c r="BW123" i="67" l="1"/>
  <c r="BY124" i="67"/>
  <c r="BW123" i="66"/>
  <c r="BY124" i="66"/>
  <c r="BW124" i="67" l="1"/>
  <c r="BY125" i="67"/>
  <c r="BW124" i="66"/>
  <c r="BY125" i="66"/>
  <c r="BW125" i="67" l="1"/>
  <c r="BY126" i="67"/>
  <c r="BW125" i="66"/>
  <c r="BY126" i="66"/>
  <c r="BW126" i="67" l="1"/>
  <c r="BY127" i="67"/>
  <c r="BW126" i="66"/>
  <c r="BY127" i="66"/>
  <c r="BW127" i="67" l="1"/>
  <c r="BY128" i="67"/>
  <c r="BW127" i="66"/>
  <c r="BY128" i="66"/>
  <c r="BW128" i="67" l="1"/>
  <c r="BY129" i="67"/>
  <c r="BW128" i="66"/>
  <c r="BY129" i="66"/>
  <c r="BW129" i="67" l="1"/>
  <c r="BY130" i="67"/>
  <c r="BW129" i="66"/>
  <c r="BY130" i="66"/>
  <c r="BW130" i="67" l="1"/>
  <c r="BY131" i="67"/>
  <c r="BW130" i="66"/>
  <c r="BY131" i="66"/>
  <c r="BW131" i="67" l="1"/>
  <c r="BY132" i="67"/>
  <c r="BW131" i="66"/>
  <c r="BY132" i="66"/>
  <c r="BW132" i="67" l="1"/>
  <c r="BY133" i="67"/>
  <c r="BW132" i="66"/>
  <c r="BY133" i="66"/>
  <c r="BW133" i="67" l="1"/>
  <c r="BY134" i="67"/>
  <c r="BW133" i="66"/>
  <c r="BY134" i="66"/>
  <c r="BW134" i="67" l="1"/>
  <c r="BY135" i="67"/>
  <c r="BW134" i="66"/>
  <c r="BY135" i="66"/>
  <c r="BW135" i="67" l="1"/>
  <c r="BY136" i="67"/>
  <c r="BW135" i="66"/>
  <c r="BY136" i="66"/>
  <c r="BW136" i="67" l="1"/>
  <c r="BY137" i="67"/>
  <c r="BW136" i="66"/>
  <c r="BY137" i="66"/>
  <c r="BW137" i="67" l="1"/>
  <c r="BY138" i="67"/>
  <c r="BW137" i="66"/>
  <c r="BY138" i="66"/>
  <c r="BW138" i="67" l="1"/>
  <c r="BY139" i="67"/>
  <c r="BW138" i="66"/>
  <c r="BY139" i="66"/>
  <c r="BW139" i="67" l="1"/>
  <c r="BY140" i="67"/>
  <c r="BW140" i="67" s="1"/>
  <c r="BW139" i="66"/>
  <c r="BY140" i="66"/>
  <c r="BW140" i="66" s="1"/>
  <c r="CY9" i="65" l="1"/>
  <c r="BX61" i="65"/>
  <c r="BW65" i="65"/>
  <c r="BY66" i="65"/>
  <c r="BY67" i="65" s="1"/>
  <c r="BT70" i="65"/>
  <c r="BU70" i="65"/>
  <c r="BT71" i="65"/>
  <c r="BU71" i="65"/>
  <c r="BT72" i="65"/>
  <c r="BU72" i="65"/>
  <c r="BT73" i="65"/>
  <c r="BU73" i="65"/>
  <c r="BT74" i="65"/>
  <c r="BU74" i="65"/>
  <c r="BT75" i="65"/>
  <c r="BU75" i="65"/>
  <c r="BT76" i="65"/>
  <c r="BU76" i="65"/>
  <c r="BT82" i="65"/>
  <c r="BU82" i="65"/>
  <c r="BT83" i="65"/>
  <c r="BU83" i="65"/>
  <c r="BT85" i="65"/>
  <c r="BU85" i="65"/>
  <c r="BT86" i="65"/>
  <c r="BU86" i="65"/>
  <c r="BT87" i="65"/>
  <c r="BU87" i="65"/>
  <c r="BT88" i="65"/>
  <c r="BU88" i="65"/>
  <c r="AN89" i="65"/>
  <c r="AO89" i="65"/>
  <c r="BT68" i="65" s="1"/>
  <c r="AP89" i="65"/>
  <c r="BU68" i="65" s="1"/>
  <c r="BT89" i="65"/>
  <c r="BU89" i="65"/>
  <c r="AN90" i="65"/>
  <c r="AO90" i="65"/>
  <c r="BT69" i="65" s="1"/>
  <c r="AP90" i="65"/>
  <c r="BU69" i="65" s="1"/>
  <c r="BT90" i="65"/>
  <c r="BU90" i="65"/>
  <c r="AN91" i="65"/>
  <c r="AO91" i="65"/>
  <c r="AP91" i="65"/>
  <c r="BT91" i="65"/>
  <c r="BU91" i="65"/>
  <c r="AN92" i="65"/>
  <c r="AO92" i="65"/>
  <c r="AP92" i="65"/>
  <c r="BT92" i="65"/>
  <c r="BU92" i="65"/>
  <c r="AN93" i="65"/>
  <c r="AO93" i="65"/>
  <c r="AP93" i="65"/>
  <c r="BT93" i="65"/>
  <c r="BU93" i="65"/>
  <c r="AN94" i="65"/>
  <c r="AO94" i="65"/>
  <c r="AP94" i="65"/>
  <c r="BT94" i="65"/>
  <c r="BU94" i="65"/>
  <c r="AN95" i="65"/>
  <c r="AO95" i="65"/>
  <c r="AP95" i="65"/>
  <c r="AN96" i="65"/>
  <c r="AO96" i="65"/>
  <c r="AP96" i="65"/>
  <c r="BT96" i="65"/>
  <c r="BU96" i="65"/>
  <c r="AN97" i="65"/>
  <c r="AO97" i="65"/>
  <c r="AP97" i="65"/>
  <c r="AN98" i="65"/>
  <c r="AO98" i="65"/>
  <c r="BT77" i="65" s="1"/>
  <c r="AP98" i="65"/>
  <c r="BU77" i="65" s="1"/>
  <c r="AN99" i="65"/>
  <c r="AO99" i="65"/>
  <c r="BT78" i="65" s="1"/>
  <c r="AP99" i="65"/>
  <c r="BU78" i="65" s="1"/>
  <c r="BT99" i="65"/>
  <c r="BU99" i="65"/>
  <c r="AN100" i="65"/>
  <c r="AO100" i="65"/>
  <c r="BT79" i="65" s="1"/>
  <c r="AP100" i="65"/>
  <c r="BU79" i="65" s="1"/>
  <c r="BT100" i="65"/>
  <c r="BU100" i="65"/>
  <c r="AN101" i="65"/>
  <c r="AO101" i="65"/>
  <c r="BT80" i="65" s="1"/>
  <c r="AP101" i="65"/>
  <c r="BU80" i="65" s="1"/>
  <c r="BT101" i="65"/>
  <c r="BU101" i="65"/>
  <c r="AN102" i="65"/>
  <c r="AO102" i="65"/>
  <c r="BT81" i="65" s="1"/>
  <c r="AP102" i="65"/>
  <c r="BU81" i="65" s="1"/>
  <c r="BT102" i="65"/>
  <c r="BU102" i="65"/>
  <c r="AN103" i="65"/>
  <c r="AO103" i="65"/>
  <c r="AP103" i="65"/>
  <c r="AN104" i="65"/>
  <c r="AO104" i="65"/>
  <c r="AP104" i="65"/>
  <c r="BT104" i="65"/>
  <c r="BU104" i="65"/>
  <c r="AN105" i="65"/>
  <c r="AO105" i="65"/>
  <c r="BT84" i="65" s="1"/>
  <c r="AP105" i="65"/>
  <c r="BU84" i="65" s="1"/>
  <c r="BT105" i="65"/>
  <c r="BU105" i="65"/>
  <c r="AN106" i="65"/>
  <c r="AO106" i="65"/>
  <c r="AP106" i="65"/>
  <c r="BT106" i="65"/>
  <c r="BU106" i="65"/>
  <c r="AN107" i="65"/>
  <c r="AO107" i="65"/>
  <c r="AP107" i="65"/>
  <c r="BT107" i="65"/>
  <c r="BU107" i="65"/>
  <c r="AN108" i="65"/>
  <c r="AO108" i="65"/>
  <c r="AP108" i="65"/>
  <c r="BT108" i="65"/>
  <c r="BU108" i="65"/>
  <c r="AN109" i="65"/>
  <c r="AO109" i="65"/>
  <c r="AP109" i="65"/>
  <c r="BT109" i="65"/>
  <c r="BU109" i="65"/>
  <c r="AN110" i="65"/>
  <c r="AO110" i="65"/>
  <c r="AP110" i="65"/>
  <c r="BT110" i="65"/>
  <c r="BU110" i="65"/>
  <c r="AN111" i="65"/>
  <c r="AO111" i="65"/>
  <c r="AP111" i="65"/>
  <c r="AN112" i="65"/>
  <c r="AO112" i="65"/>
  <c r="AP112" i="65"/>
  <c r="BT112" i="65"/>
  <c r="BU112" i="65"/>
  <c r="AN113" i="65"/>
  <c r="AO113" i="65"/>
  <c r="AP113" i="65"/>
  <c r="BT113" i="65"/>
  <c r="BU113" i="65"/>
  <c r="AN114" i="65"/>
  <c r="AO114" i="65"/>
  <c r="AP114" i="65"/>
  <c r="BT114" i="65"/>
  <c r="BU114" i="65"/>
  <c r="AN115" i="65"/>
  <c r="AO115" i="65"/>
  <c r="AP115" i="65"/>
  <c r="BT115" i="65"/>
  <c r="BU115" i="65"/>
  <c r="AN116" i="65"/>
  <c r="AO116" i="65"/>
  <c r="BT95" i="65" s="1"/>
  <c r="AP116" i="65"/>
  <c r="BU95" i="65" s="1"/>
  <c r="BT116" i="65"/>
  <c r="BU116" i="65"/>
  <c r="AN117" i="65"/>
  <c r="AO117" i="65"/>
  <c r="AP117" i="65"/>
  <c r="BT117" i="65"/>
  <c r="BU117" i="65"/>
  <c r="AN118" i="65"/>
  <c r="AO118" i="65"/>
  <c r="BT97" i="65" s="1"/>
  <c r="AP118" i="65"/>
  <c r="BU97" i="65" s="1"/>
  <c r="BT118" i="65"/>
  <c r="BU118" i="65"/>
  <c r="AN119" i="65"/>
  <c r="AO119" i="65"/>
  <c r="BT98" i="65" s="1"/>
  <c r="AP119" i="65"/>
  <c r="BU98" i="65" s="1"/>
  <c r="BT119" i="65"/>
  <c r="BU119" i="65"/>
  <c r="AN120" i="65"/>
  <c r="AO120" i="65"/>
  <c r="AP120" i="65"/>
  <c r="BT120" i="65"/>
  <c r="BU120" i="65"/>
  <c r="AN121" i="65"/>
  <c r="AO121" i="65"/>
  <c r="AP121" i="65"/>
  <c r="AN122" i="65"/>
  <c r="AO122" i="65"/>
  <c r="AP122" i="65"/>
  <c r="BT122" i="65"/>
  <c r="BU122" i="65"/>
  <c r="AN123" i="65"/>
  <c r="AO123" i="65"/>
  <c r="AP123" i="65"/>
  <c r="BT123" i="65"/>
  <c r="BU123" i="65"/>
  <c r="AN124" i="65"/>
  <c r="AO124" i="65"/>
  <c r="BT103" i="65" s="1"/>
  <c r="AP124" i="65"/>
  <c r="BU103" i="65" s="1"/>
  <c r="BT124" i="65"/>
  <c r="BU124" i="65"/>
  <c r="AN125" i="65"/>
  <c r="AO125" i="65"/>
  <c r="AP125" i="65"/>
  <c r="BT125" i="65"/>
  <c r="BU125" i="65"/>
  <c r="AN126" i="65"/>
  <c r="AO126" i="65"/>
  <c r="AP126" i="65"/>
  <c r="BT126" i="65"/>
  <c r="BU126" i="65"/>
  <c r="AN127" i="65"/>
  <c r="AO127" i="65"/>
  <c r="AP127" i="65"/>
  <c r="BT127" i="65"/>
  <c r="BU127" i="65"/>
  <c r="AN128" i="65"/>
  <c r="AO128" i="65"/>
  <c r="AP128" i="65"/>
  <c r="BT128" i="65"/>
  <c r="BU128" i="65"/>
  <c r="AN129" i="65"/>
  <c r="AO129" i="65"/>
  <c r="AP129" i="65"/>
  <c r="BT129" i="65"/>
  <c r="BU129" i="65"/>
  <c r="AN130" i="65"/>
  <c r="AO130" i="65"/>
  <c r="AP130" i="65"/>
  <c r="BT130" i="65"/>
  <c r="BU130" i="65"/>
  <c r="AN131" i="65"/>
  <c r="AO131" i="65"/>
  <c r="AP131" i="65"/>
  <c r="BT131" i="65"/>
  <c r="BU131" i="65"/>
  <c r="AN132" i="65"/>
  <c r="AO132" i="65"/>
  <c r="BT111" i="65" s="1"/>
  <c r="AP132" i="65"/>
  <c r="BU111" i="65" s="1"/>
  <c r="BT132" i="65"/>
  <c r="BU132" i="65"/>
  <c r="AN133" i="65"/>
  <c r="AO133" i="65"/>
  <c r="AP133" i="65"/>
  <c r="BT133" i="65"/>
  <c r="BU133" i="65"/>
  <c r="AN134" i="65"/>
  <c r="AO134" i="65"/>
  <c r="AP134" i="65"/>
  <c r="BT134" i="65"/>
  <c r="BU134" i="65"/>
  <c r="AN135" i="65"/>
  <c r="AO135" i="65"/>
  <c r="AP135" i="65"/>
  <c r="BT135" i="65"/>
  <c r="BU135" i="65"/>
  <c r="AN136" i="65"/>
  <c r="AO136" i="65"/>
  <c r="AP136" i="65"/>
  <c r="BT136" i="65"/>
  <c r="BU136" i="65"/>
  <c r="AN137" i="65"/>
  <c r="AO137" i="65"/>
  <c r="AP137" i="65"/>
  <c r="BT137" i="65"/>
  <c r="BU137" i="65"/>
  <c r="AN138" i="65"/>
  <c r="AO138" i="65"/>
  <c r="AP138" i="65"/>
  <c r="BT138" i="65"/>
  <c r="BU138" i="65"/>
  <c r="AN139" i="65"/>
  <c r="AO139" i="65"/>
  <c r="AP139" i="65"/>
  <c r="BT139" i="65"/>
  <c r="BU139" i="65"/>
  <c r="AN140" i="65"/>
  <c r="AO140" i="65"/>
  <c r="AP140" i="65"/>
  <c r="BT140" i="65"/>
  <c r="BU140" i="65"/>
  <c r="AN141" i="65"/>
  <c r="AO141" i="65"/>
  <c r="AP141" i="65"/>
  <c r="BT141" i="65"/>
  <c r="BU141" i="65"/>
  <c r="AN142" i="65"/>
  <c r="AO142" i="65"/>
  <c r="BT121" i="65" s="1"/>
  <c r="AP142" i="65"/>
  <c r="BU121" i="65" s="1"/>
  <c r="AN143" i="65"/>
  <c r="AO143" i="65"/>
  <c r="AP143" i="65"/>
  <c r="BT143" i="65"/>
  <c r="BU143" i="65"/>
  <c r="AN144" i="65"/>
  <c r="AO144" i="65"/>
  <c r="AP144" i="65"/>
  <c r="AN145" i="65"/>
  <c r="AO145" i="65"/>
  <c r="AP145" i="65"/>
  <c r="AN146" i="65"/>
  <c r="AO146" i="65"/>
  <c r="AP146" i="65"/>
  <c r="AN147" i="65"/>
  <c r="AO147" i="65"/>
  <c r="AP147" i="65"/>
  <c r="AN148" i="65"/>
  <c r="AO148" i="65"/>
  <c r="AP148" i="65"/>
  <c r="AN149" i="65"/>
  <c r="AO149" i="65"/>
  <c r="AP149" i="65"/>
  <c r="AN150" i="65"/>
  <c r="AO150" i="65"/>
  <c r="AP150" i="65"/>
  <c r="AN151" i="65"/>
  <c r="AO151" i="65"/>
  <c r="AP151" i="65"/>
  <c r="AN152" i="65"/>
  <c r="AO152" i="65"/>
  <c r="AP152" i="65"/>
  <c r="AN153" i="65"/>
  <c r="AO153" i="65"/>
  <c r="AP153" i="65"/>
  <c r="AN154" i="65"/>
  <c r="AO154" i="65"/>
  <c r="AP154" i="65"/>
  <c r="AN155" i="65"/>
  <c r="AO155" i="65"/>
  <c r="AP155" i="65"/>
  <c r="AN156" i="65"/>
  <c r="AO156" i="65"/>
  <c r="AP156" i="65"/>
  <c r="AN157" i="65"/>
  <c r="AO157" i="65"/>
  <c r="AP157" i="65"/>
  <c r="AN158" i="65"/>
  <c r="AO158" i="65"/>
  <c r="AP158" i="65"/>
  <c r="AN159" i="65"/>
  <c r="AO159" i="65"/>
  <c r="AP159" i="65"/>
  <c r="AN160" i="65"/>
  <c r="AO160" i="65"/>
  <c r="AP160" i="65"/>
  <c r="AN161" i="65"/>
  <c r="AO161" i="65"/>
  <c r="AP161" i="65"/>
  <c r="AN162" i="65"/>
  <c r="AO162" i="65"/>
  <c r="AP162" i="65"/>
  <c r="AN163" i="65"/>
  <c r="AO163" i="65"/>
  <c r="BT142" i="65" s="1"/>
  <c r="AP163" i="65"/>
  <c r="BU142" i="65" s="1"/>
  <c r="AN164" i="65"/>
  <c r="AO164" i="65"/>
  <c r="AP164" i="65"/>
  <c r="CY9" i="64"/>
  <c r="BX61" i="64"/>
  <c r="BW65" i="64"/>
  <c r="BY66" i="64"/>
  <c r="BW66" i="64" s="1"/>
  <c r="BT68" i="64"/>
  <c r="BU68" i="64"/>
  <c r="BT69" i="64"/>
  <c r="BU69" i="64"/>
  <c r="BT70" i="64"/>
  <c r="BU70" i="64"/>
  <c r="BT71" i="64"/>
  <c r="BU71" i="64"/>
  <c r="BN72" i="64"/>
  <c r="BO72" i="64"/>
  <c r="BP72" i="64"/>
  <c r="BT72" i="64"/>
  <c r="BU72" i="64"/>
  <c r="BN73" i="64"/>
  <c r="BO73" i="64"/>
  <c r="BP73" i="64"/>
  <c r="BT73" i="64"/>
  <c r="BU73" i="64"/>
  <c r="BN74" i="64"/>
  <c r="BO74" i="64"/>
  <c r="BP74" i="64"/>
  <c r="BT74" i="64"/>
  <c r="BU74" i="64"/>
  <c r="BN75" i="64"/>
  <c r="BO75" i="64"/>
  <c r="BP75" i="64"/>
  <c r="BT75" i="64"/>
  <c r="BU75" i="64"/>
  <c r="BN76" i="64"/>
  <c r="BO76" i="64"/>
  <c r="BP76" i="64"/>
  <c r="BT76" i="64"/>
  <c r="BU76" i="64"/>
  <c r="BN77" i="64"/>
  <c r="BO77" i="64"/>
  <c r="BP77" i="64"/>
  <c r="BT77" i="64"/>
  <c r="BU77" i="64"/>
  <c r="BN78" i="64"/>
  <c r="BO78" i="64"/>
  <c r="BP78" i="64"/>
  <c r="BT78" i="64"/>
  <c r="BU78" i="64"/>
  <c r="BN79" i="64"/>
  <c r="BO79" i="64"/>
  <c r="BP79" i="64"/>
  <c r="BT79" i="64"/>
  <c r="BU79" i="64"/>
  <c r="BN80" i="64"/>
  <c r="BO80" i="64"/>
  <c r="BP80" i="64"/>
  <c r="BT80" i="64"/>
  <c r="BU80" i="64"/>
  <c r="BN81" i="64"/>
  <c r="BO81" i="64"/>
  <c r="BP81" i="64"/>
  <c r="BT81" i="64"/>
  <c r="BU81" i="64"/>
  <c r="BN82" i="64"/>
  <c r="BO82" i="64"/>
  <c r="BP82" i="64"/>
  <c r="BT82" i="64"/>
  <c r="BU82" i="64"/>
  <c r="BN83" i="64"/>
  <c r="BO83" i="64"/>
  <c r="BP83" i="64"/>
  <c r="BT83" i="64"/>
  <c r="BU83" i="64"/>
  <c r="BN84" i="64"/>
  <c r="BO84" i="64"/>
  <c r="BP84" i="64"/>
  <c r="BT84" i="64"/>
  <c r="BU84" i="64"/>
  <c r="BN85" i="64"/>
  <c r="BO85" i="64"/>
  <c r="BP85" i="64"/>
  <c r="BT85" i="64"/>
  <c r="BU85" i="64"/>
  <c r="BN86" i="64"/>
  <c r="BO86" i="64"/>
  <c r="BP86" i="64"/>
  <c r="BT86" i="64"/>
  <c r="BU86" i="64"/>
  <c r="BN87" i="64"/>
  <c r="BO87" i="64"/>
  <c r="BP87" i="64"/>
  <c r="BT87" i="64"/>
  <c r="BU87" i="64"/>
  <c r="BN88" i="64"/>
  <c r="BO88" i="64"/>
  <c r="BP88" i="64"/>
  <c r="BT88" i="64"/>
  <c r="BU88" i="64"/>
  <c r="BN89" i="64"/>
  <c r="BO89" i="64"/>
  <c r="BP89" i="64"/>
  <c r="BT89" i="64"/>
  <c r="BU89" i="64"/>
  <c r="BN90" i="64"/>
  <c r="BO90" i="64"/>
  <c r="BP90" i="64"/>
  <c r="BT90" i="64"/>
  <c r="BU90" i="64"/>
  <c r="BN91" i="64"/>
  <c r="BO91" i="64"/>
  <c r="BP91" i="64"/>
  <c r="BT91" i="64"/>
  <c r="BU91" i="64"/>
  <c r="BN92" i="64"/>
  <c r="BO92" i="64"/>
  <c r="BP92" i="64"/>
  <c r="BT92" i="64"/>
  <c r="BU92" i="64"/>
  <c r="BN93" i="64"/>
  <c r="BO93" i="64"/>
  <c r="BP93" i="64"/>
  <c r="BT93" i="64"/>
  <c r="BU93" i="64"/>
  <c r="BN94" i="64"/>
  <c r="BO94" i="64"/>
  <c r="BP94" i="64"/>
  <c r="BT94" i="64"/>
  <c r="BU94" i="64"/>
  <c r="BN95" i="64"/>
  <c r="BO95" i="64"/>
  <c r="BP95" i="64"/>
  <c r="BT95" i="64"/>
  <c r="BU95" i="64"/>
  <c r="BN96" i="64"/>
  <c r="BO96" i="64"/>
  <c r="BP96" i="64"/>
  <c r="BT96" i="64"/>
  <c r="BU96" i="64"/>
  <c r="BN97" i="64"/>
  <c r="BO97" i="64"/>
  <c r="BP97" i="64"/>
  <c r="BT97" i="64"/>
  <c r="BU97" i="64"/>
  <c r="BN98" i="64"/>
  <c r="BO98" i="64"/>
  <c r="BP98" i="64"/>
  <c r="BT98" i="64"/>
  <c r="BU98" i="64"/>
  <c r="BN99" i="64"/>
  <c r="BO99" i="64"/>
  <c r="BP99" i="64"/>
  <c r="BT99" i="64"/>
  <c r="BU99" i="64"/>
  <c r="BN100" i="64"/>
  <c r="BO100" i="64"/>
  <c r="BP100" i="64"/>
  <c r="BT100" i="64"/>
  <c r="BU100" i="64"/>
  <c r="BN101" i="64"/>
  <c r="BO101" i="64"/>
  <c r="BP101" i="64"/>
  <c r="BT101" i="64"/>
  <c r="BU101" i="64"/>
  <c r="BN102" i="64"/>
  <c r="BO102" i="64"/>
  <c r="BP102" i="64"/>
  <c r="BT102" i="64"/>
  <c r="BU102" i="64"/>
  <c r="BN103" i="64"/>
  <c r="BO103" i="64"/>
  <c r="BP103" i="64"/>
  <c r="BT103" i="64"/>
  <c r="BU103" i="64"/>
  <c r="BN104" i="64"/>
  <c r="BO104" i="64"/>
  <c r="BP104" i="64"/>
  <c r="BN105" i="64"/>
  <c r="BO105" i="64"/>
  <c r="BP105" i="64"/>
  <c r="BT105" i="64"/>
  <c r="BU105" i="64"/>
  <c r="BN106" i="64"/>
  <c r="BO106" i="64"/>
  <c r="BP106" i="64"/>
  <c r="BT106" i="64"/>
  <c r="BU106" i="64"/>
  <c r="BN107" i="64"/>
  <c r="BO107" i="64"/>
  <c r="BP107" i="64"/>
  <c r="BN108" i="64"/>
  <c r="BO108" i="64"/>
  <c r="BT104" i="64" s="1"/>
  <c r="BP108" i="64"/>
  <c r="BU104" i="64" s="1"/>
  <c r="BN109" i="64"/>
  <c r="BO109" i="64"/>
  <c r="BP109" i="64"/>
  <c r="BT109" i="64"/>
  <c r="BU109" i="64"/>
  <c r="BN110" i="64"/>
  <c r="BO110" i="64"/>
  <c r="BP110" i="64"/>
  <c r="BT110" i="64"/>
  <c r="BU110" i="64"/>
  <c r="BN111" i="64"/>
  <c r="BO111" i="64"/>
  <c r="BT107" i="64" s="1"/>
  <c r="BP111" i="64"/>
  <c r="BU107" i="64" s="1"/>
  <c r="BN112" i="64"/>
  <c r="BO112" i="64"/>
  <c r="BT108" i="64" s="1"/>
  <c r="BP112" i="64"/>
  <c r="BU108" i="64" s="1"/>
  <c r="BK71" i="64" s="1"/>
  <c r="BT112" i="64"/>
  <c r="BU112" i="64"/>
  <c r="BN113" i="64"/>
  <c r="BO113" i="64"/>
  <c r="BP113" i="64"/>
  <c r="BU113" i="64"/>
  <c r="BN114" i="64"/>
  <c r="BO114" i="64"/>
  <c r="BP114" i="64"/>
  <c r="BT114" i="64"/>
  <c r="BU114" i="64"/>
  <c r="BN115" i="64"/>
  <c r="BO115" i="64"/>
  <c r="BT111" i="64" s="1"/>
  <c r="BP115" i="64"/>
  <c r="BU111" i="64" s="1"/>
  <c r="BT115" i="64"/>
  <c r="BU115" i="64"/>
  <c r="BN116" i="64"/>
  <c r="BO116" i="64"/>
  <c r="BP116" i="64"/>
  <c r="BT116" i="64"/>
  <c r="BU116" i="64"/>
  <c r="BN117" i="64"/>
  <c r="BO117" i="64"/>
  <c r="BT113" i="64" s="1"/>
  <c r="BP117" i="64"/>
  <c r="BN118" i="64"/>
  <c r="BO118" i="64"/>
  <c r="BP118" i="64"/>
  <c r="BT118" i="64"/>
  <c r="BU118" i="64"/>
  <c r="BN119" i="64"/>
  <c r="BO119" i="64"/>
  <c r="BP119" i="64"/>
  <c r="BT119" i="64"/>
  <c r="BU119" i="64"/>
  <c r="BN120" i="64"/>
  <c r="BO120" i="64"/>
  <c r="BP120" i="64"/>
  <c r="BN121" i="64"/>
  <c r="BO121" i="64"/>
  <c r="BT117" i="64" s="1"/>
  <c r="BP121" i="64"/>
  <c r="BU117" i="64" s="1"/>
  <c r="BN122" i="64"/>
  <c r="BO122" i="64"/>
  <c r="BP122" i="64"/>
  <c r="BT122" i="64"/>
  <c r="BU122" i="64"/>
  <c r="BN123" i="64"/>
  <c r="BO123" i="64"/>
  <c r="BP123" i="64"/>
  <c r="BT123" i="64"/>
  <c r="BU123" i="64"/>
  <c r="BN124" i="64"/>
  <c r="BO124" i="64"/>
  <c r="BT120" i="64" s="1"/>
  <c r="BP124" i="64"/>
  <c r="BU120" i="64" s="1"/>
  <c r="BT124" i="64"/>
  <c r="BU124" i="64"/>
  <c r="BN125" i="64"/>
  <c r="BO125" i="64"/>
  <c r="BT121" i="64" s="1"/>
  <c r="BP125" i="64"/>
  <c r="BU121" i="64" s="1"/>
  <c r="BT125" i="64"/>
  <c r="BU125" i="64"/>
  <c r="BN126" i="64"/>
  <c r="BO126" i="64"/>
  <c r="BP126" i="64"/>
  <c r="BU126" i="64"/>
  <c r="BN127" i="64"/>
  <c r="BO127" i="64"/>
  <c r="BP127" i="64"/>
  <c r="BT127" i="64"/>
  <c r="BU127" i="64"/>
  <c r="BN128" i="64"/>
  <c r="BO128" i="64"/>
  <c r="BP128" i="64"/>
  <c r="BT128" i="64"/>
  <c r="BU128" i="64"/>
  <c r="BN129" i="64"/>
  <c r="BO129" i="64"/>
  <c r="BP129" i="64"/>
  <c r="BT129" i="64"/>
  <c r="BU129" i="64"/>
  <c r="BN130" i="64"/>
  <c r="BO130" i="64"/>
  <c r="BT126" i="64" s="1"/>
  <c r="BP130" i="64"/>
  <c r="BT130" i="64"/>
  <c r="BU130" i="64"/>
  <c r="BN131" i="64"/>
  <c r="BO131" i="64"/>
  <c r="BP131" i="64"/>
  <c r="BT131" i="64"/>
  <c r="BU131" i="64"/>
  <c r="BN132" i="64"/>
  <c r="BO132" i="64"/>
  <c r="BP132" i="64"/>
  <c r="BT132" i="64"/>
  <c r="BN133" i="64"/>
  <c r="BO133" i="64"/>
  <c r="BP133" i="64"/>
  <c r="BT133" i="64"/>
  <c r="BU133" i="64"/>
  <c r="BN134" i="64"/>
  <c r="BO134" i="64"/>
  <c r="BP134" i="64"/>
  <c r="BN135" i="64"/>
  <c r="BO135" i="64"/>
  <c r="BP135" i="64"/>
  <c r="BT135" i="64"/>
  <c r="BU135" i="64"/>
  <c r="BN136" i="64"/>
  <c r="BO136" i="64"/>
  <c r="BP136" i="64"/>
  <c r="BU132" i="64" s="1"/>
  <c r="BN137" i="64"/>
  <c r="BO137" i="64"/>
  <c r="BP137" i="64"/>
  <c r="BN138" i="64"/>
  <c r="BO138" i="64"/>
  <c r="BT134" i="64" s="1"/>
  <c r="BP138" i="64"/>
  <c r="BU134" i="64" s="1"/>
  <c r="BT138" i="64"/>
  <c r="BU138" i="64"/>
  <c r="BN139" i="64"/>
  <c r="BO139" i="64"/>
  <c r="BP139" i="64"/>
  <c r="BN140" i="64"/>
  <c r="BO140" i="64"/>
  <c r="BT136" i="64" s="1"/>
  <c r="BP140" i="64"/>
  <c r="BU136" i="64" s="1"/>
  <c r="BT140" i="64"/>
  <c r="BU140" i="64"/>
  <c r="BN141" i="64"/>
  <c r="BO141" i="64"/>
  <c r="BT137" i="64" s="1"/>
  <c r="BP141" i="64"/>
  <c r="BU137" i="64" s="1"/>
  <c r="BN142" i="64"/>
  <c r="BO142" i="64"/>
  <c r="BP142" i="64"/>
  <c r="BT142" i="64"/>
  <c r="BU142" i="64"/>
  <c r="BN143" i="64"/>
  <c r="BO143" i="64"/>
  <c r="BT139" i="64" s="1"/>
  <c r="BP143" i="64"/>
  <c r="BU139" i="64" s="1"/>
  <c r="BT143" i="64"/>
  <c r="BU143" i="64"/>
  <c r="BN144" i="64"/>
  <c r="BO144" i="64"/>
  <c r="BP144" i="64"/>
  <c r="BN145" i="64"/>
  <c r="BO145" i="64"/>
  <c r="BT141" i="64" s="1"/>
  <c r="BP145" i="64"/>
  <c r="BU141" i="64" s="1"/>
  <c r="BN146" i="64"/>
  <c r="BO146" i="64"/>
  <c r="BP146" i="64"/>
  <c r="BN147" i="64"/>
  <c r="BO147" i="64"/>
  <c r="BP147" i="64"/>
  <c r="BK70" i="64" l="1"/>
  <c r="BL70" i="64"/>
  <c r="BL70" i="65"/>
  <c r="BK71" i="65"/>
  <c r="BL71" i="65"/>
  <c r="BK70" i="65"/>
  <c r="BL71" i="64"/>
  <c r="N104" i="64" s="1"/>
  <c r="D310" i="71" s="1"/>
  <c r="BH71" i="64"/>
  <c r="BJ71" i="65"/>
  <c r="BJ70" i="65"/>
  <c r="BG71" i="64"/>
  <c r="BG70" i="64"/>
  <c r="BI70" i="64"/>
  <c r="BJ70" i="64"/>
  <c r="BJ71" i="64"/>
  <c r="BI71" i="64"/>
  <c r="BH70" i="64"/>
  <c r="BI71" i="65"/>
  <c r="BG70" i="65"/>
  <c r="BG71" i="65"/>
  <c r="BH70" i="65"/>
  <c r="BH71" i="65"/>
  <c r="BI70" i="65"/>
  <c r="BW66" i="65"/>
  <c r="BY68" i="65"/>
  <c r="BY69" i="65" s="1"/>
  <c r="BW67" i="65"/>
  <c r="BY67" i="64"/>
  <c r="AB53" i="65" l="1"/>
  <c r="M171" i="37" s="1"/>
  <c r="AB50" i="65"/>
  <c r="M168" i="37" s="1"/>
  <c r="AB52" i="65"/>
  <c r="M170" i="37" s="1"/>
  <c r="AB49" i="65"/>
  <c r="M167" i="37" s="1"/>
  <c r="N103" i="64"/>
  <c r="D309" i="71" s="1"/>
  <c r="AB51" i="65"/>
  <c r="M169" i="37" s="1"/>
  <c r="AB47" i="65"/>
  <c r="AB48" i="65"/>
  <c r="N102" i="64"/>
  <c r="D308" i="71" s="1"/>
  <c r="N101" i="64"/>
  <c r="D307" i="71" s="1"/>
  <c r="N100" i="64"/>
  <c r="D306" i="71" s="1"/>
  <c r="N99" i="64"/>
  <c r="D305" i="71" s="1"/>
  <c r="M275" i="71" s="1"/>
  <c r="N105" i="64"/>
  <c r="D311" i="71" s="1"/>
  <c r="D310" i="37"/>
  <c r="BW68" i="65"/>
  <c r="BW69" i="65"/>
  <c r="BY70" i="65"/>
  <c r="BW67" i="64"/>
  <c r="BY68" i="64"/>
  <c r="M171" i="71" l="1"/>
  <c r="M168" i="71"/>
  <c r="M170" i="71"/>
  <c r="M167" i="71"/>
  <c r="D309" i="37"/>
  <c r="M169" i="71"/>
  <c r="M165" i="71"/>
  <c r="D133" i="71" s="1"/>
  <c r="M165" i="37"/>
  <c r="D133" i="37" s="1"/>
  <c r="M166" i="71"/>
  <c r="M166" i="37"/>
  <c r="M283" i="71"/>
  <c r="M279" i="71"/>
  <c r="D305" i="37"/>
  <c r="M275" i="37" s="1"/>
  <c r="D307" i="37"/>
  <c r="D306" i="37"/>
  <c r="D308" i="37"/>
  <c r="D311" i="37"/>
  <c r="B88" i="65"/>
  <c r="P102" i="64"/>
  <c r="C312" i="71" s="1"/>
  <c r="BW70" i="65"/>
  <c r="BY71" i="65"/>
  <c r="BY69" i="64"/>
  <c r="BW68" i="64"/>
  <c r="E137" i="71" l="1"/>
  <c r="E133" i="37"/>
  <c r="D137" i="71"/>
  <c r="D137" i="37"/>
  <c r="D141" i="37"/>
  <c r="E133" i="71"/>
  <c r="E141" i="71"/>
  <c r="E141" i="37"/>
  <c r="D141" i="71"/>
  <c r="L172" i="71"/>
  <c r="L172" i="37"/>
  <c r="E137" i="37"/>
  <c r="M279" i="37"/>
  <c r="M283" i="37"/>
  <c r="AB5" i="65"/>
  <c r="AB6" i="65"/>
  <c r="AB12" i="65"/>
  <c r="AB4" i="65"/>
  <c r="AB11" i="65"/>
  <c r="AB10" i="65"/>
  <c r="AB9" i="65"/>
  <c r="AB8" i="65"/>
  <c r="AB7" i="65"/>
  <c r="C312" i="37"/>
  <c r="K98" i="64"/>
  <c r="G310" i="71" s="1"/>
  <c r="K96" i="64"/>
  <c r="G309" i="71" s="1"/>
  <c r="K94" i="64"/>
  <c r="G308" i="71" s="1"/>
  <c r="K92" i="64"/>
  <c r="G307" i="71" s="1"/>
  <c r="K90" i="64"/>
  <c r="G306" i="71" s="1"/>
  <c r="K100" i="64"/>
  <c r="G311" i="71" s="1"/>
  <c r="K104" i="64"/>
  <c r="G313" i="71" s="1"/>
  <c r="K102" i="64"/>
  <c r="G312" i="71" s="1"/>
  <c r="K88" i="64"/>
  <c r="K17" i="41"/>
  <c r="K28" i="41"/>
  <c r="BY72" i="65"/>
  <c r="BW71" i="65"/>
  <c r="BY70" i="64"/>
  <c r="BW69" i="64"/>
  <c r="G305" i="71" l="1"/>
  <c r="I28" i="41"/>
  <c r="J28" i="41"/>
  <c r="I17" i="41"/>
  <c r="J17" i="41"/>
  <c r="P170" i="37"/>
  <c r="P170" i="71"/>
  <c r="P169" i="71"/>
  <c r="P169" i="37"/>
  <c r="P168" i="37"/>
  <c r="P168" i="71"/>
  <c r="P166" i="71"/>
  <c r="P166" i="37"/>
  <c r="P167" i="71"/>
  <c r="P167" i="37"/>
  <c r="P173" i="71"/>
  <c r="P173" i="37"/>
  <c r="P171" i="71"/>
  <c r="P171" i="37"/>
  <c r="P165" i="37"/>
  <c r="P165" i="71"/>
  <c r="P172" i="37"/>
  <c r="P172" i="71"/>
  <c r="G305" i="37"/>
  <c r="G308" i="37"/>
  <c r="G309" i="37"/>
  <c r="G312" i="37"/>
  <c r="G310" i="37"/>
  <c r="G313" i="37"/>
  <c r="G311" i="37"/>
  <c r="G306" i="37"/>
  <c r="G307" i="37"/>
  <c r="BW72" i="65"/>
  <c r="BY73" i="65"/>
  <c r="BY71" i="64"/>
  <c r="BW70" i="64"/>
  <c r="BY74" i="65" l="1"/>
  <c r="BW73" i="65"/>
  <c r="BY72" i="64"/>
  <c r="BW71" i="64"/>
  <c r="BW74" i="65" l="1"/>
  <c r="BY75" i="65"/>
  <c r="BW72" i="64"/>
  <c r="BY73" i="64"/>
  <c r="BY76" i="65" l="1"/>
  <c r="BW75" i="65"/>
  <c r="BY74" i="64"/>
  <c r="BW73" i="64"/>
  <c r="BW76" i="65" l="1"/>
  <c r="BY77" i="65"/>
  <c r="BY75" i="64"/>
  <c r="BW74" i="64"/>
  <c r="BY78" i="65" l="1"/>
  <c r="BW77" i="65"/>
  <c r="BY76" i="64"/>
  <c r="BW75" i="64"/>
  <c r="BW78" i="65" l="1"/>
  <c r="BY79" i="65"/>
  <c r="BY77" i="64"/>
  <c r="BW76" i="64"/>
  <c r="BY80" i="65" l="1"/>
  <c r="BW79" i="65"/>
  <c r="BY78" i="64"/>
  <c r="BW77" i="64"/>
  <c r="BW80" i="65" l="1"/>
  <c r="BY81" i="65"/>
  <c r="BY79" i="64"/>
  <c r="BW78" i="64"/>
  <c r="BY82" i="65" l="1"/>
  <c r="BW81" i="65"/>
  <c r="BY80" i="64"/>
  <c r="BW79" i="64"/>
  <c r="BW82" i="65" l="1"/>
  <c r="BY83" i="65"/>
  <c r="BY81" i="64"/>
  <c r="BW80" i="64"/>
  <c r="BY84" i="65" l="1"/>
  <c r="BW83" i="65"/>
  <c r="BY82" i="64"/>
  <c r="BW81" i="64"/>
  <c r="BW84" i="65" l="1"/>
  <c r="BY85" i="65"/>
  <c r="BY83" i="64"/>
  <c r="BW82" i="64"/>
  <c r="BY86" i="65" l="1"/>
  <c r="BW85" i="65"/>
  <c r="BY84" i="64"/>
  <c r="BW83" i="64"/>
  <c r="BW86" i="65" l="1"/>
  <c r="BY87" i="65"/>
  <c r="BY85" i="64"/>
  <c r="BW84" i="64"/>
  <c r="BY88" i="65" l="1"/>
  <c r="BW87" i="65"/>
  <c r="BY86" i="64"/>
  <c r="BW85" i="64"/>
  <c r="BW88" i="65" l="1"/>
  <c r="BY89" i="65"/>
  <c r="BY87" i="64"/>
  <c r="BW86" i="64"/>
  <c r="BW89" i="65" l="1"/>
  <c r="BY90" i="65"/>
  <c r="BW87" i="64"/>
  <c r="BY88" i="64"/>
  <c r="BW90" i="65" l="1"/>
  <c r="BY91" i="65"/>
  <c r="BY89" i="64"/>
  <c r="BW88" i="64"/>
  <c r="BW91" i="65" l="1"/>
  <c r="BY92" i="65"/>
  <c r="BY90" i="64"/>
  <c r="BW89" i="64"/>
  <c r="BW92" i="65" l="1"/>
  <c r="BY93" i="65"/>
  <c r="BY91" i="64"/>
  <c r="BW90" i="64"/>
  <c r="BW93" i="65" l="1"/>
  <c r="BY94" i="65"/>
  <c r="BY92" i="64"/>
  <c r="BW91" i="64"/>
  <c r="BW94" i="65" l="1"/>
  <c r="BY95" i="65"/>
  <c r="BY93" i="64"/>
  <c r="BW92" i="64"/>
  <c r="BW95" i="65" l="1"/>
  <c r="BY96" i="65"/>
  <c r="BY94" i="64"/>
  <c r="BW93" i="64"/>
  <c r="BW96" i="65" l="1"/>
  <c r="BY97" i="65"/>
  <c r="BY95" i="64"/>
  <c r="BW94" i="64"/>
  <c r="BW97" i="65" l="1"/>
  <c r="BY98" i="65"/>
  <c r="BY96" i="64"/>
  <c r="BW95" i="64"/>
  <c r="BW98" i="65" l="1"/>
  <c r="BY99" i="65"/>
  <c r="BY97" i="64"/>
  <c r="BW96" i="64"/>
  <c r="BW99" i="65" l="1"/>
  <c r="BY100" i="65"/>
  <c r="BY98" i="64"/>
  <c r="BW97" i="64"/>
  <c r="BW100" i="65" l="1"/>
  <c r="BY101" i="65"/>
  <c r="BW98" i="64"/>
  <c r="BY99" i="64"/>
  <c r="BW101" i="65" l="1"/>
  <c r="BY102" i="65"/>
  <c r="BW99" i="64"/>
  <c r="BY100" i="64"/>
  <c r="BW102" i="65" l="1"/>
  <c r="BY103" i="65"/>
  <c r="BW100" i="64"/>
  <c r="BY101" i="64"/>
  <c r="BW103" i="65" l="1"/>
  <c r="BY104" i="65"/>
  <c r="BW101" i="64"/>
  <c r="BY102" i="64"/>
  <c r="BW104" i="65" l="1"/>
  <c r="BY105" i="65"/>
  <c r="BW102" i="64"/>
  <c r="BY103" i="64"/>
  <c r="BW105" i="65" l="1"/>
  <c r="BY106" i="65"/>
  <c r="BY104" i="64"/>
  <c r="BW103" i="64"/>
  <c r="BW106" i="65" l="1"/>
  <c r="BY107" i="65"/>
  <c r="BY105" i="64"/>
  <c r="BW104" i="64"/>
  <c r="BW107" i="65" l="1"/>
  <c r="BY108" i="65"/>
  <c r="BY106" i="64"/>
  <c r="BW105" i="64"/>
  <c r="BW108" i="65" l="1"/>
  <c r="BY109" i="65"/>
  <c r="BY107" i="64"/>
  <c r="BW106" i="64"/>
  <c r="BW109" i="65" l="1"/>
  <c r="BY110" i="65"/>
  <c r="BY108" i="64"/>
  <c r="BW107" i="64"/>
  <c r="BW110" i="65" l="1"/>
  <c r="BY111" i="65"/>
  <c r="BY109" i="64"/>
  <c r="BW108" i="64"/>
  <c r="BW111" i="65" l="1"/>
  <c r="BY112" i="65"/>
  <c r="BY110" i="64"/>
  <c r="BW109" i="64"/>
  <c r="BW112" i="65" l="1"/>
  <c r="BY113" i="65"/>
  <c r="BY111" i="64"/>
  <c r="BW110" i="64"/>
  <c r="BW113" i="65" l="1"/>
  <c r="BY114" i="65"/>
  <c r="BW111" i="64"/>
  <c r="BY112" i="64"/>
  <c r="BW114" i="65" l="1"/>
  <c r="BY115" i="65"/>
  <c r="BW112" i="64"/>
  <c r="BY113" i="64"/>
  <c r="BW115" i="65" l="1"/>
  <c r="BY116" i="65"/>
  <c r="BY114" i="64"/>
  <c r="BW113" i="64"/>
  <c r="BW116" i="65" l="1"/>
  <c r="BY117" i="65"/>
  <c r="BY115" i="64"/>
  <c r="BW114" i="64"/>
  <c r="BW117" i="65" l="1"/>
  <c r="BY118" i="65"/>
  <c r="BY116" i="64"/>
  <c r="BW115" i="64"/>
  <c r="BW118" i="65" l="1"/>
  <c r="BY119" i="65"/>
  <c r="BW116" i="64"/>
  <c r="BY117" i="64"/>
  <c r="BW119" i="65" l="1"/>
  <c r="BY120" i="65"/>
  <c r="BW117" i="64"/>
  <c r="BY118" i="64"/>
  <c r="BW120" i="65" l="1"/>
  <c r="BY121" i="65"/>
  <c r="BY119" i="64"/>
  <c r="BW118" i="64"/>
  <c r="BW121" i="65" l="1"/>
  <c r="BY122" i="65"/>
  <c r="BY120" i="64"/>
  <c r="BW119" i="64"/>
  <c r="BW122" i="65" l="1"/>
  <c r="BY123" i="65"/>
  <c r="BY121" i="64"/>
  <c r="BW120" i="64"/>
  <c r="BW123" i="65" l="1"/>
  <c r="BY124" i="65"/>
  <c r="BY122" i="64"/>
  <c r="BW121" i="64"/>
  <c r="BW124" i="65" l="1"/>
  <c r="BY125" i="65"/>
  <c r="BY123" i="64"/>
  <c r="BW122" i="64"/>
  <c r="BW125" i="65" l="1"/>
  <c r="BY126" i="65"/>
  <c r="BY124" i="64"/>
  <c r="BW123" i="64"/>
  <c r="BW126" i="65" l="1"/>
  <c r="BY127" i="65"/>
  <c r="BY125" i="64"/>
  <c r="BW124" i="64"/>
  <c r="BW127" i="65" l="1"/>
  <c r="BY128" i="65"/>
  <c r="BY126" i="64"/>
  <c r="BW125" i="64"/>
  <c r="BW128" i="65" l="1"/>
  <c r="BY129" i="65"/>
  <c r="BY127" i="64"/>
  <c r="BW126" i="64"/>
  <c r="BW129" i="65" l="1"/>
  <c r="BY130" i="65"/>
  <c r="BY128" i="64"/>
  <c r="BW127" i="64"/>
  <c r="BW130" i="65" l="1"/>
  <c r="BY131" i="65"/>
  <c r="BY129" i="64"/>
  <c r="BW128" i="64"/>
  <c r="BW131" i="65" l="1"/>
  <c r="BY132" i="65"/>
  <c r="BW129" i="64"/>
  <c r="BY130" i="64"/>
  <c r="BW132" i="65" l="1"/>
  <c r="BY133" i="65"/>
  <c r="BY131" i="64"/>
  <c r="BW130" i="64"/>
  <c r="BW133" i="65" l="1"/>
  <c r="BY134" i="65"/>
  <c r="BY132" i="64"/>
  <c r="BW131" i="64"/>
  <c r="BW134" i="65" l="1"/>
  <c r="BY135" i="65"/>
  <c r="BY133" i="64"/>
  <c r="BW132" i="64"/>
  <c r="BW135" i="65" l="1"/>
  <c r="BY136" i="65"/>
  <c r="BY134" i="64"/>
  <c r="BW133" i="64"/>
  <c r="BW136" i="65" l="1"/>
  <c r="BY137" i="65"/>
  <c r="BY135" i="64"/>
  <c r="BW134" i="64"/>
  <c r="BW137" i="65" l="1"/>
  <c r="BY138" i="65"/>
  <c r="BY136" i="64"/>
  <c r="BW135" i="64"/>
  <c r="BW138" i="65" l="1"/>
  <c r="BY139" i="65"/>
  <c r="BY137" i="64"/>
  <c r="BW136" i="64"/>
  <c r="BW139" i="65" l="1"/>
  <c r="BY140" i="65"/>
  <c r="BW140" i="65" s="1"/>
  <c r="BW137" i="64"/>
  <c r="BY138" i="64"/>
  <c r="BY139" i="64" l="1"/>
  <c r="BW138" i="64"/>
  <c r="BY140" i="64" l="1"/>
  <c r="BW140" i="64" s="1"/>
  <c r="BW139" i="64"/>
  <c r="CY9" i="63" l="1"/>
  <c r="BX61" i="63"/>
  <c r="BW65" i="63"/>
  <c r="BY66" i="63"/>
  <c r="BW66" i="63" s="1"/>
  <c r="BT70" i="63"/>
  <c r="BU70" i="63"/>
  <c r="BT73" i="63"/>
  <c r="BU73" i="63"/>
  <c r="BT74" i="63"/>
  <c r="BU74" i="63"/>
  <c r="BT75" i="63"/>
  <c r="BT76" i="63"/>
  <c r="BU76" i="63"/>
  <c r="BU79" i="63"/>
  <c r="BT80" i="63"/>
  <c r="BU80" i="63"/>
  <c r="BT81" i="63"/>
  <c r="BU81" i="63"/>
  <c r="BT83" i="63"/>
  <c r="BU83" i="63"/>
  <c r="BT84" i="63"/>
  <c r="BT85" i="63"/>
  <c r="BU85" i="63"/>
  <c r="BT86" i="63"/>
  <c r="BU86" i="63"/>
  <c r="BT87" i="63"/>
  <c r="BU87" i="63"/>
  <c r="BT88" i="63"/>
  <c r="BU88" i="63"/>
  <c r="AN89" i="63"/>
  <c r="AO89" i="63"/>
  <c r="BT68" i="63" s="1"/>
  <c r="AP89" i="63"/>
  <c r="BU68" i="63" s="1"/>
  <c r="BT89" i="63"/>
  <c r="BU89" i="63"/>
  <c r="AN90" i="63"/>
  <c r="AO90" i="63"/>
  <c r="BT69" i="63" s="1"/>
  <c r="AP90" i="63"/>
  <c r="BU69" i="63" s="1"/>
  <c r="BT90" i="63"/>
  <c r="BU90" i="63"/>
  <c r="AN91" i="63"/>
  <c r="AO91" i="63"/>
  <c r="AP91" i="63"/>
  <c r="BT91" i="63"/>
  <c r="BU91" i="63"/>
  <c r="AN92" i="63"/>
  <c r="AO92" i="63"/>
  <c r="BT71" i="63" s="1"/>
  <c r="AP92" i="63"/>
  <c r="BU71" i="63" s="1"/>
  <c r="BT92" i="63"/>
  <c r="BU92" i="63"/>
  <c r="AN93" i="63"/>
  <c r="AO93" i="63"/>
  <c r="BT72" i="63" s="1"/>
  <c r="AP93" i="63"/>
  <c r="BU72" i="63" s="1"/>
  <c r="BT93" i="63"/>
  <c r="BU93" i="63"/>
  <c r="AN94" i="63"/>
  <c r="AO94" i="63"/>
  <c r="AP94" i="63"/>
  <c r="AN95" i="63"/>
  <c r="AO95" i="63"/>
  <c r="AP95" i="63"/>
  <c r="BT95" i="63"/>
  <c r="BU95" i="63"/>
  <c r="AN96" i="63"/>
  <c r="AO96" i="63"/>
  <c r="AP96" i="63"/>
  <c r="BU75" i="63" s="1"/>
  <c r="BT96" i="63"/>
  <c r="BU96" i="63"/>
  <c r="AN97" i="63"/>
  <c r="AO97" i="63"/>
  <c r="AP97" i="63"/>
  <c r="BT97" i="63"/>
  <c r="BU97" i="63"/>
  <c r="AN98" i="63"/>
  <c r="AO98" i="63"/>
  <c r="BT77" i="63" s="1"/>
  <c r="AP98" i="63"/>
  <c r="BU77" i="63" s="1"/>
  <c r="BT98" i="63"/>
  <c r="BU98" i="63"/>
  <c r="AN99" i="63"/>
  <c r="AO99" i="63"/>
  <c r="BT78" i="63" s="1"/>
  <c r="AP99" i="63"/>
  <c r="BU78" i="63" s="1"/>
  <c r="BT99" i="63"/>
  <c r="BU99" i="63"/>
  <c r="AN100" i="63"/>
  <c r="AO100" i="63"/>
  <c r="BT79" i="63" s="1"/>
  <c r="AP100" i="63"/>
  <c r="BT100" i="63"/>
  <c r="BU100" i="63"/>
  <c r="AN101" i="63"/>
  <c r="AO101" i="63"/>
  <c r="AP101" i="63"/>
  <c r="BT101" i="63"/>
  <c r="BU101" i="63"/>
  <c r="AN102" i="63"/>
  <c r="AO102" i="63"/>
  <c r="AP102" i="63"/>
  <c r="AN103" i="63"/>
  <c r="AO103" i="63"/>
  <c r="BT82" i="63" s="1"/>
  <c r="AP103" i="63"/>
  <c r="BU82" i="63" s="1"/>
  <c r="BT103" i="63"/>
  <c r="BU103" i="63"/>
  <c r="AN104" i="63"/>
  <c r="AO104" i="63"/>
  <c r="AP104" i="63"/>
  <c r="BT104" i="63"/>
  <c r="BU104" i="63"/>
  <c r="AN105" i="63"/>
  <c r="AO105" i="63"/>
  <c r="AP105" i="63"/>
  <c r="BU84" i="63" s="1"/>
  <c r="BU105" i="63"/>
  <c r="AN106" i="63"/>
  <c r="AO106" i="63"/>
  <c r="AP106" i="63"/>
  <c r="BT106" i="63"/>
  <c r="BU106" i="63"/>
  <c r="AN107" i="63"/>
  <c r="AO107" i="63"/>
  <c r="AP107" i="63"/>
  <c r="AN108" i="63"/>
  <c r="AO108" i="63"/>
  <c r="AP108" i="63"/>
  <c r="BT108" i="63"/>
  <c r="BU108" i="63"/>
  <c r="AN109" i="63"/>
  <c r="AO109" i="63"/>
  <c r="AP109" i="63"/>
  <c r="BT109" i="63"/>
  <c r="BU109" i="63"/>
  <c r="AN110" i="63"/>
  <c r="AO110" i="63"/>
  <c r="AP110" i="63"/>
  <c r="BT110" i="63"/>
  <c r="BU110" i="63"/>
  <c r="AN111" i="63"/>
  <c r="AO111" i="63"/>
  <c r="AP111" i="63"/>
  <c r="AN112" i="63"/>
  <c r="AO112" i="63"/>
  <c r="AP112" i="63"/>
  <c r="BT112" i="63"/>
  <c r="BU112" i="63"/>
  <c r="AN113" i="63"/>
  <c r="AO113" i="63"/>
  <c r="AP113" i="63"/>
  <c r="BT113" i="63"/>
  <c r="BU113" i="63"/>
  <c r="AN114" i="63"/>
  <c r="AO114" i="63"/>
  <c r="AP114" i="63"/>
  <c r="BT114" i="63"/>
  <c r="BU114" i="63"/>
  <c r="AN115" i="63"/>
  <c r="AO115" i="63"/>
  <c r="BT94" i="63" s="1"/>
  <c r="AP115" i="63"/>
  <c r="BU94" i="63" s="1"/>
  <c r="BT115" i="63"/>
  <c r="BU115" i="63"/>
  <c r="AN116" i="63"/>
  <c r="AO116" i="63"/>
  <c r="AP116" i="63"/>
  <c r="BT116" i="63"/>
  <c r="BU116" i="63"/>
  <c r="AN117" i="63"/>
  <c r="AO117" i="63"/>
  <c r="AP117" i="63"/>
  <c r="BT117" i="63"/>
  <c r="BU117" i="63"/>
  <c r="AN118" i="63"/>
  <c r="AO118" i="63"/>
  <c r="AP118" i="63"/>
  <c r="BT118" i="63"/>
  <c r="BU118" i="63"/>
  <c r="AN119" i="63"/>
  <c r="AO119" i="63"/>
  <c r="AP119" i="63"/>
  <c r="BT119" i="63"/>
  <c r="BU119" i="63"/>
  <c r="AN120" i="63"/>
  <c r="AO120" i="63"/>
  <c r="AP120" i="63"/>
  <c r="BT120" i="63"/>
  <c r="BU120" i="63"/>
  <c r="AN121" i="63"/>
  <c r="AO121" i="63"/>
  <c r="AP121" i="63"/>
  <c r="AN122" i="63"/>
  <c r="AO122" i="63"/>
  <c r="AP122" i="63"/>
  <c r="BT122" i="63"/>
  <c r="BU122" i="63"/>
  <c r="AN123" i="63"/>
  <c r="AO123" i="63"/>
  <c r="BT102" i="63" s="1"/>
  <c r="AP123" i="63"/>
  <c r="BU102" i="63" s="1"/>
  <c r="BT123" i="63"/>
  <c r="BU123" i="63"/>
  <c r="AN124" i="63"/>
  <c r="AO124" i="63"/>
  <c r="AP124" i="63"/>
  <c r="BT124" i="63"/>
  <c r="BU124" i="63"/>
  <c r="AN125" i="63"/>
  <c r="AO125" i="63"/>
  <c r="AP125" i="63"/>
  <c r="BT125" i="63"/>
  <c r="BU125" i="63"/>
  <c r="AN126" i="63"/>
  <c r="AO126" i="63"/>
  <c r="BT105" i="63" s="1"/>
  <c r="AP126" i="63"/>
  <c r="BT126" i="63"/>
  <c r="BU126" i="63"/>
  <c r="AN127" i="63"/>
  <c r="AO127" i="63"/>
  <c r="AP127" i="63"/>
  <c r="BT127" i="63"/>
  <c r="BU127" i="63"/>
  <c r="AN128" i="63"/>
  <c r="AO128" i="63"/>
  <c r="BT107" i="63" s="1"/>
  <c r="AP128" i="63"/>
  <c r="BU107" i="63" s="1"/>
  <c r="BT128" i="63"/>
  <c r="BU128" i="63"/>
  <c r="AN129" i="63"/>
  <c r="AO129" i="63"/>
  <c r="AP129" i="63"/>
  <c r="BT129" i="63"/>
  <c r="BU129" i="63"/>
  <c r="AN130" i="63"/>
  <c r="AO130" i="63"/>
  <c r="AP130" i="63"/>
  <c r="BT130" i="63"/>
  <c r="BU130" i="63"/>
  <c r="AN131" i="63"/>
  <c r="AO131" i="63"/>
  <c r="AP131" i="63"/>
  <c r="BT131" i="63"/>
  <c r="BU131" i="63"/>
  <c r="AN132" i="63"/>
  <c r="AO132" i="63"/>
  <c r="BT111" i="63" s="1"/>
  <c r="AP132" i="63"/>
  <c r="BU111" i="63" s="1"/>
  <c r="BT132" i="63"/>
  <c r="BU132" i="63"/>
  <c r="AN133" i="63"/>
  <c r="AO133" i="63"/>
  <c r="AP133" i="63"/>
  <c r="BT133" i="63"/>
  <c r="BU133" i="63"/>
  <c r="AN134" i="63"/>
  <c r="AO134" i="63"/>
  <c r="AP134" i="63"/>
  <c r="BT134" i="63"/>
  <c r="BU134" i="63"/>
  <c r="AN135" i="63"/>
  <c r="AO135" i="63"/>
  <c r="AP135" i="63"/>
  <c r="BT135" i="63"/>
  <c r="BU135" i="63"/>
  <c r="AN136" i="63"/>
  <c r="AO136" i="63"/>
  <c r="AP136" i="63"/>
  <c r="BT136" i="63"/>
  <c r="BU136" i="63"/>
  <c r="AN137" i="63"/>
  <c r="AO137" i="63"/>
  <c r="AP137" i="63"/>
  <c r="BT137" i="63"/>
  <c r="BU137" i="63"/>
  <c r="AN138" i="63"/>
  <c r="AO138" i="63"/>
  <c r="AP138" i="63"/>
  <c r="BT138" i="63"/>
  <c r="BU138" i="63"/>
  <c r="AN139" i="63"/>
  <c r="AO139" i="63"/>
  <c r="AP139" i="63"/>
  <c r="BT139" i="63"/>
  <c r="BU139" i="63"/>
  <c r="AN140" i="63"/>
  <c r="AO140" i="63"/>
  <c r="AP140" i="63"/>
  <c r="BT140" i="63"/>
  <c r="BU140" i="63"/>
  <c r="AN141" i="63"/>
  <c r="AO141" i="63"/>
  <c r="AP141" i="63"/>
  <c r="BT141" i="63"/>
  <c r="BU141" i="63"/>
  <c r="AN142" i="63"/>
  <c r="AO142" i="63"/>
  <c r="BT121" i="63" s="1"/>
  <c r="AP142" i="63"/>
  <c r="BU121" i="63" s="1"/>
  <c r="AN143" i="63"/>
  <c r="AO143" i="63"/>
  <c r="AP143" i="63"/>
  <c r="BT143" i="63"/>
  <c r="BU143" i="63"/>
  <c r="AN144" i="63"/>
  <c r="AO144" i="63"/>
  <c r="AP144" i="63"/>
  <c r="AN145" i="63"/>
  <c r="AO145" i="63"/>
  <c r="AP145" i="63"/>
  <c r="AN146" i="63"/>
  <c r="AO146" i="63"/>
  <c r="AP146" i="63"/>
  <c r="AN147" i="63"/>
  <c r="AO147" i="63"/>
  <c r="AP147" i="63"/>
  <c r="AN148" i="63"/>
  <c r="AO148" i="63"/>
  <c r="AP148" i="63"/>
  <c r="AN149" i="63"/>
  <c r="AO149" i="63"/>
  <c r="AP149" i="63"/>
  <c r="AN150" i="63"/>
  <c r="AO150" i="63"/>
  <c r="AP150" i="63"/>
  <c r="AN151" i="63"/>
  <c r="AO151" i="63"/>
  <c r="AP151" i="63"/>
  <c r="AN152" i="63"/>
  <c r="AO152" i="63"/>
  <c r="AP152" i="63"/>
  <c r="AN153" i="63"/>
  <c r="AO153" i="63"/>
  <c r="AP153" i="63"/>
  <c r="AN154" i="63"/>
  <c r="AO154" i="63"/>
  <c r="AP154" i="63"/>
  <c r="AN155" i="63"/>
  <c r="AO155" i="63"/>
  <c r="AP155" i="63"/>
  <c r="AN156" i="63"/>
  <c r="AO156" i="63"/>
  <c r="AP156" i="63"/>
  <c r="AN157" i="63"/>
  <c r="AO157" i="63"/>
  <c r="AP157" i="63"/>
  <c r="AN158" i="63"/>
  <c r="AO158" i="63"/>
  <c r="AP158" i="63"/>
  <c r="AN159" i="63"/>
  <c r="AO159" i="63"/>
  <c r="AP159" i="63"/>
  <c r="AN160" i="63"/>
  <c r="AO160" i="63"/>
  <c r="AP160" i="63"/>
  <c r="AN161" i="63"/>
  <c r="AO161" i="63"/>
  <c r="AP161" i="63"/>
  <c r="AN162" i="63"/>
  <c r="AO162" i="63"/>
  <c r="AP162" i="63"/>
  <c r="AN163" i="63"/>
  <c r="AO163" i="63"/>
  <c r="BT142" i="63" s="1"/>
  <c r="AP163" i="63"/>
  <c r="BU142" i="63" s="1"/>
  <c r="AN164" i="63"/>
  <c r="AO164" i="63"/>
  <c r="AP164" i="63"/>
  <c r="CY9" i="62"/>
  <c r="BX61" i="62"/>
  <c r="BW65" i="62"/>
  <c r="BY66" i="62"/>
  <c r="BY67" i="62" s="1"/>
  <c r="BT68" i="62"/>
  <c r="BU68" i="62"/>
  <c r="BT69" i="62"/>
  <c r="BU69" i="62"/>
  <c r="BT70" i="62"/>
  <c r="BU70" i="62"/>
  <c r="BT71" i="62"/>
  <c r="BU71" i="62"/>
  <c r="BN72" i="62"/>
  <c r="BO72" i="62"/>
  <c r="BP72" i="62"/>
  <c r="BT72" i="62"/>
  <c r="BU72" i="62"/>
  <c r="BN73" i="62"/>
  <c r="BO73" i="62"/>
  <c r="BP73" i="62"/>
  <c r="BT73" i="62"/>
  <c r="BU73" i="62"/>
  <c r="BN74" i="62"/>
  <c r="BO74" i="62"/>
  <c r="BP74" i="62"/>
  <c r="BT74" i="62"/>
  <c r="BU74" i="62"/>
  <c r="BN75" i="62"/>
  <c r="BO75" i="62"/>
  <c r="BP75" i="62"/>
  <c r="BT75" i="62"/>
  <c r="BU75" i="62"/>
  <c r="BN76" i="62"/>
  <c r="BO76" i="62"/>
  <c r="BP76" i="62"/>
  <c r="BT76" i="62"/>
  <c r="BU76" i="62"/>
  <c r="BN77" i="62"/>
  <c r="BO77" i="62"/>
  <c r="BP77" i="62"/>
  <c r="BT77" i="62"/>
  <c r="BU77" i="62"/>
  <c r="BN78" i="62"/>
  <c r="BO78" i="62"/>
  <c r="BP78" i="62"/>
  <c r="BT78" i="62"/>
  <c r="BU78" i="62"/>
  <c r="BN79" i="62"/>
  <c r="BO79" i="62"/>
  <c r="BP79" i="62"/>
  <c r="BT79" i="62"/>
  <c r="BU79" i="62"/>
  <c r="BN80" i="62"/>
  <c r="BO80" i="62"/>
  <c r="BP80" i="62"/>
  <c r="BT80" i="62"/>
  <c r="BU80" i="62"/>
  <c r="BN81" i="62"/>
  <c r="BO81" i="62"/>
  <c r="BP81" i="62"/>
  <c r="BT81" i="62"/>
  <c r="BU81" i="62"/>
  <c r="BN82" i="62"/>
  <c r="BO82" i="62"/>
  <c r="BP82" i="62"/>
  <c r="BT82" i="62"/>
  <c r="BU82" i="62"/>
  <c r="BN83" i="62"/>
  <c r="BO83" i="62"/>
  <c r="BP83" i="62"/>
  <c r="BT83" i="62"/>
  <c r="BU83" i="62"/>
  <c r="BN84" i="62"/>
  <c r="BO84" i="62"/>
  <c r="BP84" i="62"/>
  <c r="BT84" i="62"/>
  <c r="BU84" i="62"/>
  <c r="BN85" i="62"/>
  <c r="BO85" i="62"/>
  <c r="BP85" i="62"/>
  <c r="BT85" i="62"/>
  <c r="BU85" i="62"/>
  <c r="BN86" i="62"/>
  <c r="BO86" i="62"/>
  <c r="BP86" i="62"/>
  <c r="BT86" i="62"/>
  <c r="BU86" i="62"/>
  <c r="BN87" i="62"/>
  <c r="BO87" i="62"/>
  <c r="BP87" i="62"/>
  <c r="BT87" i="62"/>
  <c r="BU87" i="62"/>
  <c r="BN88" i="62"/>
  <c r="BO88" i="62"/>
  <c r="BP88" i="62"/>
  <c r="BT88" i="62"/>
  <c r="BU88" i="62"/>
  <c r="BN89" i="62"/>
  <c r="BO89" i="62"/>
  <c r="BP89" i="62"/>
  <c r="BT89" i="62"/>
  <c r="BU89" i="62"/>
  <c r="BN90" i="62"/>
  <c r="BO90" i="62"/>
  <c r="BP90" i="62"/>
  <c r="BT90" i="62"/>
  <c r="BU90" i="62"/>
  <c r="BN91" i="62"/>
  <c r="BO91" i="62"/>
  <c r="BP91" i="62"/>
  <c r="BT91" i="62"/>
  <c r="BU91" i="62"/>
  <c r="BN92" i="62"/>
  <c r="BO92" i="62"/>
  <c r="BP92" i="62"/>
  <c r="BT92" i="62"/>
  <c r="BU92" i="62"/>
  <c r="BN93" i="62"/>
  <c r="BO93" i="62"/>
  <c r="BP93" i="62"/>
  <c r="BT93" i="62"/>
  <c r="BU93" i="62"/>
  <c r="BN94" i="62"/>
  <c r="BO94" i="62"/>
  <c r="BP94" i="62"/>
  <c r="BT94" i="62"/>
  <c r="BU94" i="62"/>
  <c r="BN95" i="62"/>
  <c r="BO95" i="62"/>
  <c r="BP95" i="62"/>
  <c r="BT95" i="62"/>
  <c r="BU95" i="62"/>
  <c r="BN96" i="62"/>
  <c r="BO96" i="62"/>
  <c r="BP96" i="62"/>
  <c r="BT96" i="62"/>
  <c r="BU96" i="62"/>
  <c r="BN97" i="62"/>
  <c r="BO97" i="62"/>
  <c r="BP97" i="62"/>
  <c r="BT97" i="62"/>
  <c r="BU97" i="62"/>
  <c r="BN98" i="62"/>
  <c r="BO98" i="62"/>
  <c r="BP98" i="62"/>
  <c r="BT98" i="62"/>
  <c r="BU98" i="62"/>
  <c r="BN99" i="62"/>
  <c r="BO99" i="62"/>
  <c r="BP99" i="62"/>
  <c r="BT99" i="62"/>
  <c r="BU99" i="62"/>
  <c r="BN100" i="62"/>
  <c r="BO100" i="62"/>
  <c r="BP100" i="62"/>
  <c r="BT100" i="62"/>
  <c r="BU100" i="62"/>
  <c r="BN101" i="62"/>
  <c r="BO101" i="62"/>
  <c r="BP101" i="62"/>
  <c r="BT101" i="62"/>
  <c r="BU101" i="62"/>
  <c r="BN102" i="62"/>
  <c r="BO102" i="62"/>
  <c r="BP102" i="62"/>
  <c r="BT102" i="62"/>
  <c r="BU102" i="62"/>
  <c r="BN103" i="62"/>
  <c r="BO103" i="62"/>
  <c r="BP103" i="62"/>
  <c r="BU103" i="62"/>
  <c r="BN104" i="62"/>
  <c r="BO104" i="62"/>
  <c r="BP104" i="62"/>
  <c r="BT104" i="62"/>
  <c r="BU104" i="62"/>
  <c r="BN105" i="62"/>
  <c r="BO105" i="62"/>
  <c r="BP105" i="62"/>
  <c r="BT105" i="62"/>
  <c r="BN106" i="62"/>
  <c r="BO106" i="62"/>
  <c r="BP106" i="62"/>
  <c r="BU106" i="62"/>
  <c r="BN107" i="62"/>
  <c r="BO107" i="62"/>
  <c r="BT103" i="62" s="1"/>
  <c r="BP107" i="62"/>
  <c r="BN108" i="62"/>
  <c r="BO108" i="62"/>
  <c r="BP108" i="62"/>
  <c r="BN109" i="62"/>
  <c r="BO109" i="62"/>
  <c r="BP109" i="62"/>
  <c r="BU105" i="62" s="1"/>
  <c r="BN110" i="62"/>
  <c r="BO110" i="62"/>
  <c r="BT106" i="62" s="1"/>
  <c r="BP110" i="62"/>
  <c r="BT110" i="62"/>
  <c r="BU110" i="62"/>
  <c r="BN111" i="62"/>
  <c r="BO111" i="62"/>
  <c r="BT107" i="62" s="1"/>
  <c r="BP111" i="62"/>
  <c r="BU107" i="62" s="1"/>
  <c r="BN112" i="62"/>
  <c r="BO112" i="62"/>
  <c r="BT108" i="62" s="1"/>
  <c r="BP112" i="62"/>
  <c r="BU108" i="62" s="1"/>
  <c r="BT112" i="62"/>
  <c r="BU112" i="62"/>
  <c r="BN113" i="62"/>
  <c r="BO113" i="62"/>
  <c r="BT109" i="62" s="1"/>
  <c r="BP113" i="62"/>
  <c r="BU109" i="62" s="1"/>
  <c r="BT113" i="62"/>
  <c r="BU113" i="62"/>
  <c r="BN114" i="62"/>
  <c r="BO114" i="62"/>
  <c r="BP114" i="62"/>
  <c r="BT114" i="62"/>
  <c r="BU114" i="62"/>
  <c r="BN115" i="62"/>
  <c r="BO115" i="62"/>
  <c r="BT111" i="62" s="1"/>
  <c r="BP115" i="62"/>
  <c r="BU111" i="62" s="1"/>
  <c r="BT115" i="62"/>
  <c r="BU115" i="62"/>
  <c r="BN116" i="62"/>
  <c r="BO116" i="62"/>
  <c r="BP116" i="62"/>
  <c r="BU116" i="62"/>
  <c r="BN117" i="62"/>
  <c r="BO117" i="62"/>
  <c r="BP117" i="62"/>
  <c r="BN118" i="62"/>
  <c r="BO118" i="62"/>
  <c r="BP118" i="62"/>
  <c r="BT118" i="62"/>
  <c r="BU118" i="62"/>
  <c r="BN119" i="62"/>
  <c r="BO119" i="62"/>
  <c r="BP119" i="62"/>
  <c r="BT119" i="62"/>
  <c r="BU119" i="62"/>
  <c r="BN120" i="62"/>
  <c r="BO120" i="62"/>
  <c r="BT116" i="62" s="1"/>
  <c r="BP120" i="62"/>
  <c r="BN121" i="62"/>
  <c r="BO121" i="62"/>
  <c r="BT117" i="62" s="1"/>
  <c r="BP121" i="62"/>
  <c r="BU117" i="62" s="1"/>
  <c r="BN122" i="62"/>
  <c r="BO122" i="62"/>
  <c r="BP122" i="62"/>
  <c r="BT122" i="62"/>
  <c r="BU122" i="62"/>
  <c r="BN123" i="62"/>
  <c r="BO123" i="62"/>
  <c r="BP123" i="62"/>
  <c r="BT123" i="62"/>
  <c r="BU123" i="62"/>
  <c r="BN124" i="62"/>
  <c r="BO124" i="62"/>
  <c r="BT120" i="62" s="1"/>
  <c r="BP124" i="62"/>
  <c r="BU120" i="62" s="1"/>
  <c r="BT124" i="62"/>
  <c r="BU124" i="62"/>
  <c r="BN125" i="62"/>
  <c r="BO125" i="62"/>
  <c r="BT121" i="62" s="1"/>
  <c r="BP125" i="62"/>
  <c r="BU121" i="62" s="1"/>
  <c r="BU125" i="62"/>
  <c r="BN126" i="62"/>
  <c r="BO126" i="62"/>
  <c r="BP126" i="62"/>
  <c r="BU126" i="62"/>
  <c r="BN127" i="62"/>
  <c r="BO127" i="62"/>
  <c r="BP127" i="62"/>
  <c r="BT127" i="62"/>
  <c r="BU127" i="62"/>
  <c r="BN128" i="62"/>
  <c r="BO128" i="62"/>
  <c r="BP128" i="62"/>
  <c r="BT128" i="62"/>
  <c r="BU128" i="62"/>
  <c r="BN129" i="62"/>
  <c r="BO129" i="62"/>
  <c r="BT125" i="62" s="1"/>
  <c r="BP129" i="62"/>
  <c r="BT129" i="62"/>
  <c r="BU129" i="62"/>
  <c r="BN130" i="62"/>
  <c r="BO130" i="62"/>
  <c r="BT126" i="62" s="1"/>
  <c r="BP130" i="62"/>
  <c r="BT130" i="62"/>
  <c r="BU130" i="62"/>
  <c r="BN131" i="62"/>
  <c r="BO131" i="62"/>
  <c r="BP131" i="62"/>
  <c r="BT131" i="62"/>
  <c r="BU131" i="62"/>
  <c r="BN132" i="62"/>
  <c r="BO132" i="62"/>
  <c r="BP132" i="62"/>
  <c r="BT132" i="62"/>
  <c r="BU132" i="62"/>
  <c r="BN133" i="62"/>
  <c r="BO133" i="62"/>
  <c r="BP133" i="62"/>
  <c r="BT133" i="62"/>
  <c r="BU133" i="62"/>
  <c r="BN134" i="62"/>
  <c r="BO134" i="62"/>
  <c r="BP134" i="62"/>
  <c r="BT134" i="62"/>
  <c r="BU134" i="62"/>
  <c r="BN135" i="62"/>
  <c r="BO135" i="62"/>
  <c r="BP135" i="62"/>
  <c r="BT135" i="62"/>
  <c r="BU135" i="62"/>
  <c r="BN136" i="62"/>
  <c r="BO136" i="62"/>
  <c r="BP136" i="62"/>
  <c r="BN137" i="62"/>
  <c r="BO137" i="62"/>
  <c r="BP137" i="62"/>
  <c r="BT137" i="62"/>
  <c r="BU137" i="62"/>
  <c r="BN138" i="62"/>
  <c r="BO138" i="62"/>
  <c r="BP138" i="62"/>
  <c r="BT138" i="62"/>
  <c r="BU138" i="62"/>
  <c r="BN139" i="62"/>
  <c r="BO139" i="62"/>
  <c r="BP139" i="62"/>
  <c r="BT139" i="62"/>
  <c r="BU139" i="62"/>
  <c r="BN140" i="62"/>
  <c r="BO140" i="62"/>
  <c r="BT136" i="62" s="1"/>
  <c r="BP140" i="62"/>
  <c r="BU136" i="62" s="1"/>
  <c r="BT140" i="62"/>
  <c r="BU140" i="62"/>
  <c r="BN141" i="62"/>
  <c r="BO141" i="62"/>
  <c r="BP141" i="62"/>
  <c r="BN142" i="62"/>
  <c r="BO142" i="62"/>
  <c r="BP142" i="62"/>
  <c r="BT142" i="62"/>
  <c r="BU142" i="62"/>
  <c r="BN143" i="62"/>
  <c r="BO143" i="62"/>
  <c r="BP143" i="62"/>
  <c r="BT143" i="62"/>
  <c r="BU143" i="62"/>
  <c r="BN144" i="62"/>
  <c r="BO144" i="62"/>
  <c r="BP144" i="62"/>
  <c r="BN145" i="62"/>
  <c r="BO145" i="62"/>
  <c r="BT141" i="62" s="1"/>
  <c r="BP145" i="62"/>
  <c r="BU141" i="62" s="1"/>
  <c r="BN146" i="62"/>
  <c r="BO146" i="62"/>
  <c r="BP146" i="62"/>
  <c r="BN147" i="62"/>
  <c r="BO147" i="62"/>
  <c r="BP147" i="62"/>
  <c r="BK70" i="63" l="1"/>
  <c r="BL70" i="63"/>
  <c r="BK71" i="63"/>
  <c r="BL71" i="63"/>
  <c r="BL71" i="62"/>
  <c r="BK71" i="62"/>
  <c r="BL70" i="62"/>
  <c r="BK70" i="62"/>
  <c r="BH71" i="62"/>
  <c r="BH71" i="63"/>
  <c r="BI71" i="62"/>
  <c r="BJ71" i="63"/>
  <c r="BJ70" i="63"/>
  <c r="BG70" i="62"/>
  <c r="BI70" i="62"/>
  <c r="BJ70" i="62"/>
  <c r="BG71" i="62"/>
  <c r="BJ71" i="62"/>
  <c r="BH70" i="62"/>
  <c r="BI71" i="63"/>
  <c r="BG70" i="63"/>
  <c r="BG71" i="63"/>
  <c r="BH70" i="63"/>
  <c r="BI70" i="63"/>
  <c r="BW66" i="62"/>
  <c r="BY67" i="63"/>
  <c r="BW67" i="63" s="1"/>
  <c r="BW67" i="62"/>
  <c r="BY68" i="62"/>
  <c r="BY69" i="62" s="1"/>
  <c r="BW69" i="62" s="1"/>
  <c r="AB53" i="63" l="1"/>
  <c r="D122" i="71" s="1"/>
  <c r="AB52" i="63"/>
  <c r="D121" i="71" s="1"/>
  <c r="AB51" i="63"/>
  <c r="D120" i="71" s="1"/>
  <c r="N104" i="62"/>
  <c r="M310" i="71" s="1"/>
  <c r="AB47" i="63"/>
  <c r="D116" i="71" s="1"/>
  <c r="M86" i="71" s="1"/>
  <c r="AB48" i="63"/>
  <c r="D117" i="71" s="1"/>
  <c r="AB49" i="63"/>
  <c r="D118" i="71" s="1"/>
  <c r="AB50" i="63"/>
  <c r="D119" i="71" s="1"/>
  <c r="N103" i="62"/>
  <c r="M309" i="71" s="1"/>
  <c r="N101" i="62"/>
  <c r="M307" i="71" s="1"/>
  <c r="N100" i="62"/>
  <c r="M306" i="71" s="1"/>
  <c r="N99" i="62"/>
  <c r="M305" i="71" s="1"/>
  <c r="D275" i="71" s="1"/>
  <c r="N102" i="62"/>
  <c r="M308" i="71" s="1"/>
  <c r="N105" i="62"/>
  <c r="M311" i="71" s="1"/>
  <c r="BW68" i="62"/>
  <c r="BY68" i="63"/>
  <c r="BW68" i="63" s="1"/>
  <c r="BY70" i="62"/>
  <c r="BY71" i="62" s="1"/>
  <c r="D121" i="37" l="1"/>
  <c r="D120" i="37"/>
  <c r="M310" i="37"/>
  <c r="D279" i="71"/>
  <c r="M90" i="71"/>
  <c r="M94" i="71"/>
  <c r="D116" i="37"/>
  <c r="M86" i="37" s="1"/>
  <c r="D283" i="71"/>
  <c r="M309" i="37"/>
  <c r="E275" i="71"/>
  <c r="E283" i="71"/>
  <c r="E279" i="71"/>
  <c r="M305" i="37"/>
  <c r="D275" i="37" s="1"/>
  <c r="M311" i="37"/>
  <c r="D117" i="37"/>
  <c r="M308" i="37"/>
  <c r="D119" i="37"/>
  <c r="D118" i="37"/>
  <c r="D122" i="37"/>
  <c r="M307" i="37"/>
  <c r="M306" i="37"/>
  <c r="P102" i="62"/>
  <c r="L312" i="71" s="1"/>
  <c r="B88" i="63"/>
  <c r="C123" i="71" s="1"/>
  <c r="BY69" i="63"/>
  <c r="BY70" i="63" s="1"/>
  <c r="BW70" i="62"/>
  <c r="BW71" i="62"/>
  <c r="BY72" i="62"/>
  <c r="D283" i="37" l="1"/>
  <c r="M90" i="37"/>
  <c r="M94" i="37"/>
  <c r="E275" i="37"/>
  <c r="D279" i="37"/>
  <c r="E279" i="37"/>
  <c r="E283" i="37"/>
  <c r="L312" i="37"/>
  <c r="K102" i="62"/>
  <c r="P312" i="71" s="1"/>
  <c r="K88" i="62"/>
  <c r="K100" i="62"/>
  <c r="P311" i="71" s="1"/>
  <c r="K98" i="62"/>
  <c r="P310" i="71" s="1"/>
  <c r="K96" i="62"/>
  <c r="P309" i="71" s="1"/>
  <c r="K94" i="62"/>
  <c r="P308" i="71" s="1"/>
  <c r="K92" i="62"/>
  <c r="P307" i="71" s="1"/>
  <c r="K104" i="62"/>
  <c r="P313" i="71" s="1"/>
  <c r="K90" i="62"/>
  <c r="P306" i="71" s="1"/>
  <c r="C123" i="37"/>
  <c r="AB6" i="63"/>
  <c r="G118" i="71" s="1"/>
  <c r="AB5" i="63"/>
  <c r="G117" i="71" s="1"/>
  <c r="AB12" i="63"/>
  <c r="G124" i="71" s="1"/>
  <c r="AB4" i="63"/>
  <c r="AB11" i="63"/>
  <c r="G123" i="71" s="1"/>
  <c r="AB10" i="63"/>
  <c r="G122" i="71" s="1"/>
  <c r="AB9" i="63"/>
  <c r="G121" i="71" s="1"/>
  <c r="AB7" i="63"/>
  <c r="G119" i="71" s="1"/>
  <c r="AB8" i="63"/>
  <c r="G120" i="71" s="1"/>
  <c r="K16" i="41"/>
  <c r="K27" i="41"/>
  <c r="BW69" i="63"/>
  <c r="BW70" i="63"/>
  <c r="BY71" i="63"/>
  <c r="BW72" i="62"/>
  <c r="BY73" i="62"/>
  <c r="G116" i="71" l="1"/>
  <c r="I16" i="41"/>
  <c r="J16" i="41"/>
  <c r="P305" i="71"/>
  <c r="I27" i="41"/>
  <c r="J27" i="41"/>
  <c r="G123" i="37"/>
  <c r="G124" i="37"/>
  <c r="P308" i="37"/>
  <c r="G117" i="37"/>
  <c r="P309" i="37"/>
  <c r="G118" i="37"/>
  <c r="G119" i="37"/>
  <c r="P311" i="37"/>
  <c r="P310" i="37"/>
  <c r="G121" i="37"/>
  <c r="P305" i="37"/>
  <c r="G122" i="37"/>
  <c r="P306" i="37"/>
  <c r="P312" i="37"/>
  <c r="G120" i="37"/>
  <c r="P313" i="37"/>
  <c r="G116" i="37"/>
  <c r="P307" i="37"/>
  <c r="BY72" i="63"/>
  <c r="BW71" i="63"/>
  <c r="BW73" i="62"/>
  <c r="BY74" i="62"/>
  <c r="BW72" i="63" l="1"/>
  <c r="BY73" i="63"/>
  <c r="BW74" i="62"/>
  <c r="BY75" i="62"/>
  <c r="BY74" i="63" l="1"/>
  <c r="BW73" i="63"/>
  <c r="BW75" i="62"/>
  <c r="BY76" i="62"/>
  <c r="BW74" i="63" l="1"/>
  <c r="BY75" i="63"/>
  <c r="BW76" i="62"/>
  <c r="BY77" i="62"/>
  <c r="BY76" i="63" l="1"/>
  <c r="BW75" i="63"/>
  <c r="BW77" i="62"/>
  <c r="BY78" i="62"/>
  <c r="BW76" i="63" l="1"/>
  <c r="BY77" i="63"/>
  <c r="BW78" i="62"/>
  <c r="BY79" i="62"/>
  <c r="BY78" i="63" l="1"/>
  <c r="BW77" i="63"/>
  <c r="BW79" i="62"/>
  <c r="BY80" i="62"/>
  <c r="BW78" i="63" l="1"/>
  <c r="BY79" i="63"/>
  <c r="BW80" i="62"/>
  <c r="BY81" i="62"/>
  <c r="BY80" i="63" l="1"/>
  <c r="BW79" i="63"/>
  <c r="BW81" i="62"/>
  <c r="BY82" i="62"/>
  <c r="BW80" i="63" l="1"/>
  <c r="BY81" i="63"/>
  <c r="BW82" i="62"/>
  <c r="BY83" i="62"/>
  <c r="BY82" i="63" l="1"/>
  <c r="BW81" i="63"/>
  <c r="BW83" i="62"/>
  <c r="BY84" i="62"/>
  <c r="BW82" i="63" l="1"/>
  <c r="BY83" i="63"/>
  <c r="BW84" i="62"/>
  <c r="BY85" i="62"/>
  <c r="BY84" i="63" l="1"/>
  <c r="BW83" i="63"/>
  <c r="BW85" i="62"/>
  <c r="BY86" i="62"/>
  <c r="BW84" i="63" l="1"/>
  <c r="BY85" i="63"/>
  <c r="BW86" i="62"/>
  <c r="BY87" i="62"/>
  <c r="BY86" i="63" l="1"/>
  <c r="BW85" i="63"/>
  <c r="BY88" i="62"/>
  <c r="BW87" i="62"/>
  <c r="BW86" i="63" l="1"/>
  <c r="BY87" i="63"/>
  <c r="BW88" i="62"/>
  <c r="BY89" i="62"/>
  <c r="BY88" i="63" l="1"/>
  <c r="BW87" i="63"/>
  <c r="BY90" i="62"/>
  <c r="BW89" i="62"/>
  <c r="BW88" i="63" l="1"/>
  <c r="BY89" i="63"/>
  <c r="BW90" i="62"/>
  <c r="BY91" i="62"/>
  <c r="BW89" i="63" l="1"/>
  <c r="BY90" i="63"/>
  <c r="BY92" i="62"/>
  <c r="BW91" i="62"/>
  <c r="BW90" i="63" l="1"/>
  <c r="BY91" i="63"/>
  <c r="BW92" i="62"/>
  <c r="BY93" i="62"/>
  <c r="BW91" i="63" l="1"/>
  <c r="BY92" i="63"/>
  <c r="BY94" i="62"/>
  <c r="BW93" i="62"/>
  <c r="BW92" i="63" l="1"/>
  <c r="BY93" i="63"/>
  <c r="BW94" i="62"/>
  <c r="BY95" i="62"/>
  <c r="BW93" i="63" l="1"/>
  <c r="BY94" i="63"/>
  <c r="BY96" i="62"/>
  <c r="BW95" i="62"/>
  <c r="BW94" i="63" l="1"/>
  <c r="BY95" i="63"/>
  <c r="BW96" i="62"/>
  <c r="BY97" i="62"/>
  <c r="BW95" i="63" l="1"/>
  <c r="BY96" i="63"/>
  <c r="BY98" i="62"/>
  <c r="BW97" i="62"/>
  <c r="BW96" i="63" l="1"/>
  <c r="BY97" i="63"/>
  <c r="BY99" i="62"/>
  <c r="BW98" i="62"/>
  <c r="BW97" i="63" l="1"/>
  <c r="BY98" i="63"/>
  <c r="BY100" i="62"/>
  <c r="BW99" i="62"/>
  <c r="BW98" i="63" l="1"/>
  <c r="BY99" i="63"/>
  <c r="BY101" i="62"/>
  <c r="BW100" i="62"/>
  <c r="BW99" i="63" l="1"/>
  <c r="BY100" i="63"/>
  <c r="BY102" i="62"/>
  <c r="BW101" i="62"/>
  <c r="BW100" i="63" l="1"/>
  <c r="BY101" i="63"/>
  <c r="BY103" i="62"/>
  <c r="BW102" i="62"/>
  <c r="BW101" i="63" l="1"/>
  <c r="BY102" i="63"/>
  <c r="BW103" i="62"/>
  <c r="BY104" i="62"/>
  <c r="BW102" i="63" l="1"/>
  <c r="BY103" i="63"/>
  <c r="BY105" i="62"/>
  <c r="BW104" i="62"/>
  <c r="BW103" i="63" l="1"/>
  <c r="BY104" i="63"/>
  <c r="BW105" i="62"/>
  <c r="BY106" i="62"/>
  <c r="BW104" i="63" l="1"/>
  <c r="BY105" i="63"/>
  <c r="BW106" i="62"/>
  <c r="BY107" i="62"/>
  <c r="BW105" i="63" l="1"/>
  <c r="BY106" i="63"/>
  <c r="BW107" i="62"/>
  <c r="BY108" i="62"/>
  <c r="BW106" i="63" l="1"/>
  <c r="BY107" i="63"/>
  <c r="BW108" i="62"/>
  <c r="BY109" i="62"/>
  <c r="BW107" i="63" l="1"/>
  <c r="BY108" i="63"/>
  <c r="BW109" i="62"/>
  <c r="BY110" i="62"/>
  <c r="BW108" i="63" l="1"/>
  <c r="BY109" i="63"/>
  <c r="BW110" i="62"/>
  <c r="BY111" i="62"/>
  <c r="BW109" i="63" l="1"/>
  <c r="BY110" i="63"/>
  <c r="BW111" i="62"/>
  <c r="BY112" i="62"/>
  <c r="BW110" i="63" l="1"/>
  <c r="BY111" i="63"/>
  <c r="BW112" i="62"/>
  <c r="BY113" i="62"/>
  <c r="BW111" i="63" l="1"/>
  <c r="BY112" i="63"/>
  <c r="BW113" i="62"/>
  <c r="BY114" i="62"/>
  <c r="BW112" i="63" l="1"/>
  <c r="BY113" i="63"/>
  <c r="BW114" i="62"/>
  <c r="BY115" i="62"/>
  <c r="BW113" i="63" l="1"/>
  <c r="BY114" i="63"/>
  <c r="BW115" i="62"/>
  <c r="BY116" i="62"/>
  <c r="BW114" i="63" l="1"/>
  <c r="BY115" i="63"/>
  <c r="BW116" i="62"/>
  <c r="BY117" i="62"/>
  <c r="BW115" i="63" l="1"/>
  <c r="BY116" i="63"/>
  <c r="BW117" i="62"/>
  <c r="BY118" i="62"/>
  <c r="BW116" i="63" l="1"/>
  <c r="BY117" i="63"/>
  <c r="BW118" i="62"/>
  <c r="BY119" i="62"/>
  <c r="BW117" i="63" l="1"/>
  <c r="BY118" i="63"/>
  <c r="BW119" i="62"/>
  <c r="BY120" i="62"/>
  <c r="BW118" i="63" l="1"/>
  <c r="BY119" i="63"/>
  <c r="BW120" i="62"/>
  <c r="BY121" i="62"/>
  <c r="BW119" i="63" l="1"/>
  <c r="BY120" i="63"/>
  <c r="BW121" i="62"/>
  <c r="BY122" i="62"/>
  <c r="BW120" i="63" l="1"/>
  <c r="BY121" i="63"/>
  <c r="BW122" i="62"/>
  <c r="BY123" i="62"/>
  <c r="BW121" i="63" l="1"/>
  <c r="BY122" i="63"/>
  <c r="BW123" i="62"/>
  <c r="BY124" i="62"/>
  <c r="BW122" i="63" l="1"/>
  <c r="BY123" i="63"/>
  <c r="BW124" i="62"/>
  <c r="BY125" i="62"/>
  <c r="BW123" i="63" l="1"/>
  <c r="BY124" i="63"/>
  <c r="BW125" i="62"/>
  <c r="BY126" i="62"/>
  <c r="BW124" i="63" l="1"/>
  <c r="BY125" i="63"/>
  <c r="BW126" i="62"/>
  <c r="BY127" i="62"/>
  <c r="BW125" i="63" l="1"/>
  <c r="BY126" i="63"/>
  <c r="BW127" i="62"/>
  <c r="BY128" i="62"/>
  <c r="BW126" i="63" l="1"/>
  <c r="BY127" i="63"/>
  <c r="BW128" i="62"/>
  <c r="BY129" i="62"/>
  <c r="BW127" i="63" l="1"/>
  <c r="BY128" i="63"/>
  <c r="BW129" i="62"/>
  <c r="BY130" i="62"/>
  <c r="BW128" i="63" l="1"/>
  <c r="BY129" i="63"/>
  <c r="BW130" i="62"/>
  <c r="BY131" i="62"/>
  <c r="BW129" i="63" l="1"/>
  <c r="BY130" i="63"/>
  <c r="BW131" i="62"/>
  <c r="BY132" i="62"/>
  <c r="BW130" i="63" l="1"/>
  <c r="BY131" i="63"/>
  <c r="BW132" i="62"/>
  <c r="BY133" i="62"/>
  <c r="BW131" i="63" l="1"/>
  <c r="BY132" i="63"/>
  <c r="BW133" i="62"/>
  <c r="BY134" i="62"/>
  <c r="BW132" i="63" l="1"/>
  <c r="BY133" i="63"/>
  <c r="BW134" i="62"/>
  <c r="BY135" i="62"/>
  <c r="BW133" i="63" l="1"/>
  <c r="BY134" i="63"/>
  <c r="BW135" i="62"/>
  <c r="BY136" i="62"/>
  <c r="BW134" i="63" l="1"/>
  <c r="BY135" i="63"/>
  <c r="BW136" i="62"/>
  <c r="BY137" i="62"/>
  <c r="BW135" i="63" l="1"/>
  <c r="BY136" i="63"/>
  <c r="BW137" i="62"/>
  <c r="BY138" i="62"/>
  <c r="BW136" i="63" l="1"/>
  <c r="BY137" i="63"/>
  <c r="BW138" i="62"/>
  <c r="BY139" i="62"/>
  <c r="BW137" i="63" l="1"/>
  <c r="BY138" i="63"/>
  <c r="BW139" i="62"/>
  <c r="BY140" i="62"/>
  <c r="BW140" i="62" s="1"/>
  <c r="BW138" i="63" l="1"/>
  <c r="BY139" i="63"/>
  <c r="BW139" i="63" l="1"/>
  <c r="BY140" i="63"/>
  <c r="BW140" i="63" s="1"/>
  <c r="CY9" i="61" l="1"/>
  <c r="BX61" i="61"/>
  <c r="BW65" i="61"/>
  <c r="BY66" i="61"/>
  <c r="BW66" i="61" s="1"/>
  <c r="BT70" i="61"/>
  <c r="BU70" i="61"/>
  <c r="BT71" i="61"/>
  <c r="BU71" i="61"/>
  <c r="BT72" i="61"/>
  <c r="BU72" i="61"/>
  <c r="BT75" i="61"/>
  <c r="BU75" i="61"/>
  <c r="BT77" i="61"/>
  <c r="BU77" i="61"/>
  <c r="BT79" i="61"/>
  <c r="BU79" i="61"/>
  <c r="BT80" i="61"/>
  <c r="BU80" i="61"/>
  <c r="BT81" i="61"/>
  <c r="BU81" i="61"/>
  <c r="BT83" i="61"/>
  <c r="BU83" i="61"/>
  <c r="BT85" i="61"/>
  <c r="BU85" i="61"/>
  <c r="BT86" i="61"/>
  <c r="BU86" i="61"/>
  <c r="BT87" i="61"/>
  <c r="BU87" i="61"/>
  <c r="BT88" i="61"/>
  <c r="BU88" i="61"/>
  <c r="AN89" i="61"/>
  <c r="AO89" i="61"/>
  <c r="BT68" i="61" s="1"/>
  <c r="AP89" i="61"/>
  <c r="BU68" i="61" s="1"/>
  <c r="BT89" i="61"/>
  <c r="BU89" i="61"/>
  <c r="AN90" i="61"/>
  <c r="AO90" i="61"/>
  <c r="BT69" i="61" s="1"/>
  <c r="AP90" i="61"/>
  <c r="BU69" i="61" s="1"/>
  <c r="BT90" i="61"/>
  <c r="BU90" i="61"/>
  <c r="AN91" i="61"/>
  <c r="AO91" i="61"/>
  <c r="AP91" i="61"/>
  <c r="BT91" i="61"/>
  <c r="BU91" i="61"/>
  <c r="AN92" i="61"/>
  <c r="AO92" i="61"/>
  <c r="AP92" i="61"/>
  <c r="BT92" i="61"/>
  <c r="BU92" i="61"/>
  <c r="AN93" i="61"/>
  <c r="AO93" i="61"/>
  <c r="AP93" i="61"/>
  <c r="BT93" i="61"/>
  <c r="BU93" i="61"/>
  <c r="AN94" i="61"/>
  <c r="AO94" i="61"/>
  <c r="BT73" i="61" s="1"/>
  <c r="AP94" i="61"/>
  <c r="BU73" i="61" s="1"/>
  <c r="BT94" i="61"/>
  <c r="BU94" i="61"/>
  <c r="AN95" i="61"/>
  <c r="AO95" i="61"/>
  <c r="BT74" i="61" s="1"/>
  <c r="AP95" i="61"/>
  <c r="BU74" i="61" s="1"/>
  <c r="BT95" i="61"/>
  <c r="BU95" i="61"/>
  <c r="AN96" i="61"/>
  <c r="AO96" i="61"/>
  <c r="AP96" i="61"/>
  <c r="BT96" i="61"/>
  <c r="BU96" i="61"/>
  <c r="AN97" i="61"/>
  <c r="AO97" i="61"/>
  <c r="BT76" i="61" s="1"/>
  <c r="AP97" i="61"/>
  <c r="BU76" i="61" s="1"/>
  <c r="BT97" i="61"/>
  <c r="BU97" i="61"/>
  <c r="AN98" i="61"/>
  <c r="AO98" i="61"/>
  <c r="AP98" i="61"/>
  <c r="BT98" i="61"/>
  <c r="BU98" i="61"/>
  <c r="AN99" i="61"/>
  <c r="AO99" i="61"/>
  <c r="BT78" i="61" s="1"/>
  <c r="AP99" i="61"/>
  <c r="BU78" i="61" s="1"/>
  <c r="BT99" i="61"/>
  <c r="BU99" i="61"/>
  <c r="AN100" i="61"/>
  <c r="AO100" i="61"/>
  <c r="AP100" i="61"/>
  <c r="BT100" i="61"/>
  <c r="BU100" i="61"/>
  <c r="AN101" i="61"/>
  <c r="AO101" i="61"/>
  <c r="AP101" i="61"/>
  <c r="BT101" i="61"/>
  <c r="BU101" i="61"/>
  <c r="AN102" i="61"/>
  <c r="AO102" i="61"/>
  <c r="AP102" i="61"/>
  <c r="BT102" i="61"/>
  <c r="BU102" i="61"/>
  <c r="AN103" i="61"/>
  <c r="AO103" i="61"/>
  <c r="BT82" i="61" s="1"/>
  <c r="AP103" i="61"/>
  <c r="BU82" i="61" s="1"/>
  <c r="BT103" i="61"/>
  <c r="BU103" i="61"/>
  <c r="AN104" i="61"/>
  <c r="AO104" i="61"/>
  <c r="AP104" i="61"/>
  <c r="BT104" i="61"/>
  <c r="BU104" i="61"/>
  <c r="AN105" i="61"/>
  <c r="AO105" i="61"/>
  <c r="BT84" i="61" s="1"/>
  <c r="AP105" i="61"/>
  <c r="BU84" i="61" s="1"/>
  <c r="AN106" i="61"/>
  <c r="AO106" i="61"/>
  <c r="AP106" i="61"/>
  <c r="BT106" i="61"/>
  <c r="BU106" i="61"/>
  <c r="AN107" i="61"/>
  <c r="AO107" i="61"/>
  <c r="AP107" i="61"/>
  <c r="BT107" i="61"/>
  <c r="BU107" i="61"/>
  <c r="AN108" i="61"/>
  <c r="AO108" i="61"/>
  <c r="AP108" i="61"/>
  <c r="AN109" i="61"/>
  <c r="AO109" i="61"/>
  <c r="AP109" i="61"/>
  <c r="BT109" i="61"/>
  <c r="BU109" i="61"/>
  <c r="AN110" i="61"/>
  <c r="AO110" i="61"/>
  <c r="AP110" i="61"/>
  <c r="AN111" i="61"/>
  <c r="AO111" i="61"/>
  <c r="AP111" i="61"/>
  <c r="AN112" i="61"/>
  <c r="AO112" i="61"/>
  <c r="AP112" i="61"/>
  <c r="BT112" i="61"/>
  <c r="BU112" i="61"/>
  <c r="AN113" i="61"/>
  <c r="AO113" i="61"/>
  <c r="AP113" i="61"/>
  <c r="BT113" i="61"/>
  <c r="BU113" i="61"/>
  <c r="AN114" i="61"/>
  <c r="AO114" i="61"/>
  <c r="AP114" i="61"/>
  <c r="AN115" i="61"/>
  <c r="AO115" i="61"/>
  <c r="AP115" i="61"/>
  <c r="AN116" i="61"/>
  <c r="AO116" i="61"/>
  <c r="AP116" i="61"/>
  <c r="BT116" i="61"/>
  <c r="BU116" i="61"/>
  <c r="AN117" i="61"/>
  <c r="AO117" i="61"/>
  <c r="AP117" i="61"/>
  <c r="BT117" i="61"/>
  <c r="BU117" i="61"/>
  <c r="AN118" i="61"/>
  <c r="AO118" i="61"/>
  <c r="AP118" i="61"/>
  <c r="BT118" i="61"/>
  <c r="BU118" i="61"/>
  <c r="AN119" i="61"/>
  <c r="AO119" i="61"/>
  <c r="AP119" i="61"/>
  <c r="BT119" i="61"/>
  <c r="BU119" i="61"/>
  <c r="AN120" i="61"/>
  <c r="AO120" i="61"/>
  <c r="AP120" i="61"/>
  <c r="AN121" i="61"/>
  <c r="AO121" i="61"/>
  <c r="AP121" i="61"/>
  <c r="AN122" i="61"/>
  <c r="AO122" i="61"/>
  <c r="AP122" i="61"/>
  <c r="BT122" i="61"/>
  <c r="BU122" i="61"/>
  <c r="AN123" i="61"/>
  <c r="AO123" i="61"/>
  <c r="AP123" i="61"/>
  <c r="BT123" i="61"/>
  <c r="BU123" i="61"/>
  <c r="AN124" i="61"/>
  <c r="AO124" i="61"/>
  <c r="AP124" i="61"/>
  <c r="BT124" i="61"/>
  <c r="BU124" i="61"/>
  <c r="AN125" i="61"/>
  <c r="AO125" i="61"/>
  <c r="AP125" i="61"/>
  <c r="BT125" i="61"/>
  <c r="BU125" i="61"/>
  <c r="AN126" i="61"/>
  <c r="AO126" i="61"/>
  <c r="BT105" i="61" s="1"/>
  <c r="AP126" i="61"/>
  <c r="BU105" i="61" s="1"/>
  <c r="BT126" i="61"/>
  <c r="BU126" i="61"/>
  <c r="AN127" i="61"/>
  <c r="AO127" i="61"/>
  <c r="AP127" i="61"/>
  <c r="BT127" i="61"/>
  <c r="BU127" i="61"/>
  <c r="AN128" i="61"/>
  <c r="AO128" i="61"/>
  <c r="AP128" i="61"/>
  <c r="BT128" i="61"/>
  <c r="BU128" i="61"/>
  <c r="AN129" i="61"/>
  <c r="AO129" i="61"/>
  <c r="BT108" i="61" s="1"/>
  <c r="AP129" i="61"/>
  <c r="BU108" i="61" s="1"/>
  <c r="BT129" i="61"/>
  <c r="BU129" i="61"/>
  <c r="AN130" i="61"/>
  <c r="AO130" i="61"/>
  <c r="AP130" i="61"/>
  <c r="BT130" i="61"/>
  <c r="BU130" i="61"/>
  <c r="AN131" i="61"/>
  <c r="AO131" i="61"/>
  <c r="BT110" i="61" s="1"/>
  <c r="AP131" i="61"/>
  <c r="BU110" i="61" s="1"/>
  <c r="BT131" i="61"/>
  <c r="BU131" i="61"/>
  <c r="AN132" i="61"/>
  <c r="AO132" i="61"/>
  <c r="BT111" i="61" s="1"/>
  <c r="AP132" i="61"/>
  <c r="BU111" i="61" s="1"/>
  <c r="BT132" i="61"/>
  <c r="BU132" i="61"/>
  <c r="AN133" i="61"/>
  <c r="AO133" i="61"/>
  <c r="AP133" i="61"/>
  <c r="BT133" i="61"/>
  <c r="BU133" i="61"/>
  <c r="AN134" i="61"/>
  <c r="AO134" i="61"/>
  <c r="AP134" i="61"/>
  <c r="BT134" i="61"/>
  <c r="BU134" i="61"/>
  <c r="AN135" i="61"/>
  <c r="AO135" i="61"/>
  <c r="BT114" i="61" s="1"/>
  <c r="AP135" i="61"/>
  <c r="BU114" i="61" s="1"/>
  <c r="BT135" i="61"/>
  <c r="BU135" i="61"/>
  <c r="AN136" i="61"/>
  <c r="AO136" i="61"/>
  <c r="BT115" i="61" s="1"/>
  <c r="AP136" i="61"/>
  <c r="BU115" i="61" s="1"/>
  <c r="BT136" i="61"/>
  <c r="BU136" i="61"/>
  <c r="AN137" i="61"/>
  <c r="AO137" i="61"/>
  <c r="AP137" i="61"/>
  <c r="BT137" i="61"/>
  <c r="BU137" i="61"/>
  <c r="AN138" i="61"/>
  <c r="AO138" i="61"/>
  <c r="AP138" i="61"/>
  <c r="BT138" i="61"/>
  <c r="BU138" i="61"/>
  <c r="AN139" i="61"/>
  <c r="AO139" i="61"/>
  <c r="AP139" i="61"/>
  <c r="BT139" i="61"/>
  <c r="BU139" i="61"/>
  <c r="AN140" i="61"/>
  <c r="AO140" i="61"/>
  <c r="AP140" i="61"/>
  <c r="BT140" i="61"/>
  <c r="BU140" i="61"/>
  <c r="AN141" i="61"/>
  <c r="AO141" i="61"/>
  <c r="BT120" i="61" s="1"/>
  <c r="AP141" i="61"/>
  <c r="BU120" i="61" s="1"/>
  <c r="BT141" i="61"/>
  <c r="BU141" i="61"/>
  <c r="AN142" i="61"/>
  <c r="AO142" i="61"/>
  <c r="BT121" i="61" s="1"/>
  <c r="AP142" i="61"/>
  <c r="BU121" i="61" s="1"/>
  <c r="AN143" i="61"/>
  <c r="AO143" i="61"/>
  <c r="AP143" i="61"/>
  <c r="BT143" i="61"/>
  <c r="BU143" i="61"/>
  <c r="AN144" i="61"/>
  <c r="AO144" i="61"/>
  <c r="AP144" i="61"/>
  <c r="AN145" i="61"/>
  <c r="AO145" i="61"/>
  <c r="AP145" i="61"/>
  <c r="AN146" i="61"/>
  <c r="AO146" i="61"/>
  <c r="AP146" i="61"/>
  <c r="AN147" i="61"/>
  <c r="AO147" i="61"/>
  <c r="AP147" i="61"/>
  <c r="AN148" i="61"/>
  <c r="AO148" i="61"/>
  <c r="AP148" i="61"/>
  <c r="AN149" i="61"/>
  <c r="AO149" i="61"/>
  <c r="AP149" i="61"/>
  <c r="AN150" i="61"/>
  <c r="AO150" i="61"/>
  <c r="AP150" i="61"/>
  <c r="AN151" i="61"/>
  <c r="AO151" i="61"/>
  <c r="AP151" i="61"/>
  <c r="AN152" i="61"/>
  <c r="AO152" i="61"/>
  <c r="AP152" i="61"/>
  <c r="AN153" i="61"/>
  <c r="AO153" i="61"/>
  <c r="AP153" i="61"/>
  <c r="AN154" i="61"/>
  <c r="AO154" i="61"/>
  <c r="AP154" i="61"/>
  <c r="AN155" i="61"/>
  <c r="AO155" i="61"/>
  <c r="AP155" i="61"/>
  <c r="AN156" i="61"/>
  <c r="AO156" i="61"/>
  <c r="AP156" i="61"/>
  <c r="AN157" i="61"/>
  <c r="AO157" i="61"/>
  <c r="AP157" i="61"/>
  <c r="AN158" i="61"/>
  <c r="AO158" i="61"/>
  <c r="AP158" i="61"/>
  <c r="AN159" i="61"/>
  <c r="AO159" i="61"/>
  <c r="AP159" i="61"/>
  <c r="AN160" i="61"/>
  <c r="AO160" i="61"/>
  <c r="AP160" i="61"/>
  <c r="AN161" i="61"/>
  <c r="AO161" i="61"/>
  <c r="AP161" i="61"/>
  <c r="AN162" i="61"/>
  <c r="AO162" i="61"/>
  <c r="AP162" i="61"/>
  <c r="AN163" i="61"/>
  <c r="AO163" i="61"/>
  <c r="BT142" i="61" s="1"/>
  <c r="AP163" i="61"/>
  <c r="BU142" i="61" s="1"/>
  <c r="AN164" i="61"/>
  <c r="AO164" i="61"/>
  <c r="AP164" i="61"/>
  <c r="CY9" i="60"/>
  <c r="BX61" i="60"/>
  <c r="BW65" i="60"/>
  <c r="BY66" i="60"/>
  <c r="BY67" i="60" s="1"/>
  <c r="BT68" i="60"/>
  <c r="BU68" i="60"/>
  <c r="BT69" i="60"/>
  <c r="BU69" i="60"/>
  <c r="BT70" i="60"/>
  <c r="BU70" i="60"/>
  <c r="BT71" i="60"/>
  <c r="BU71" i="60"/>
  <c r="BN72" i="60"/>
  <c r="BO72" i="60"/>
  <c r="BP72" i="60"/>
  <c r="BT72" i="60"/>
  <c r="BU72" i="60"/>
  <c r="BN73" i="60"/>
  <c r="BO73" i="60"/>
  <c r="BP73" i="60"/>
  <c r="BT73" i="60"/>
  <c r="BU73" i="60"/>
  <c r="BN74" i="60"/>
  <c r="BO74" i="60"/>
  <c r="BP74" i="60"/>
  <c r="BT74" i="60"/>
  <c r="BU74" i="60"/>
  <c r="BN75" i="60"/>
  <c r="BO75" i="60"/>
  <c r="BP75" i="60"/>
  <c r="BT75" i="60"/>
  <c r="BU75" i="60"/>
  <c r="BN76" i="60"/>
  <c r="BO76" i="60"/>
  <c r="BP76" i="60"/>
  <c r="BT76" i="60"/>
  <c r="BU76" i="60"/>
  <c r="BN77" i="60"/>
  <c r="BO77" i="60"/>
  <c r="BP77" i="60"/>
  <c r="BT77" i="60"/>
  <c r="BU77" i="60"/>
  <c r="BN78" i="60"/>
  <c r="BO78" i="60"/>
  <c r="BP78" i="60"/>
  <c r="BT78" i="60"/>
  <c r="BU78" i="60"/>
  <c r="BN79" i="60"/>
  <c r="BO79" i="60"/>
  <c r="BP79" i="60"/>
  <c r="BT79" i="60"/>
  <c r="BU79" i="60"/>
  <c r="BN80" i="60"/>
  <c r="BO80" i="60"/>
  <c r="BP80" i="60"/>
  <c r="BT80" i="60"/>
  <c r="BU80" i="60"/>
  <c r="BN81" i="60"/>
  <c r="BO81" i="60"/>
  <c r="BP81" i="60"/>
  <c r="BT81" i="60"/>
  <c r="BU81" i="60"/>
  <c r="BN82" i="60"/>
  <c r="BO82" i="60"/>
  <c r="BP82" i="60"/>
  <c r="BT82" i="60"/>
  <c r="BU82" i="60"/>
  <c r="BN83" i="60"/>
  <c r="BO83" i="60"/>
  <c r="BP83" i="60"/>
  <c r="BT83" i="60"/>
  <c r="BU83" i="60"/>
  <c r="BN84" i="60"/>
  <c r="BO84" i="60"/>
  <c r="BP84" i="60"/>
  <c r="BT84" i="60"/>
  <c r="BU84" i="60"/>
  <c r="BN85" i="60"/>
  <c r="BO85" i="60"/>
  <c r="BP85" i="60"/>
  <c r="BT85" i="60"/>
  <c r="BU85" i="60"/>
  <c r="BN86" i="60"/>
  <c r="BO86" i="60"/>
  <c r="BP86" i="60"/>
  <c r="BT86" i="60"/>
  <c r="BU86" i="60"/>
  <c r="BN87" i="60"/>
  <c r="BO87" i="60"/>
  <c r="BP87" i="60"/>
  <c r="BT87" i="60"/>
  <c r="BU87" i="60"/>
  <c r="BN88" i="60"/>
  <c r="BO88" i="60"/>
  <c r="BP88" i="60"/>
  <c r="BT88" i="60"/>
  <c r="BU88" i="60"/>
  <c r="BN89" i="60"/>
  <c r="BO89" i="60"/>
  <c r="BP89" i="60"/>
  <c r="BT89" i="60"/>
  <c r="BU89" i="60"/>
  <c r="BN90" i="60"/>
  <c r="BO90" i="60"/>
  <c r="BP90" i="60"/>
  <c r="BT90" i="60"/>
  <c r="BU90" i="60"/>
  <c r="BN91" i="60"/>
  <c r="BO91" i="60"/>
  <c r="BP91" i="60"/>
  <c r="BT91" i="60"/>
  <c r="BU91" i="60"/>
  <c r="BN92" i="60"/>
  <c r="BO92" i="60"/>
  <c r="BP92" i="60"/>
  <c r="BT92" i="60"/>
  <c r="BU92" i="60"/>
  <c r="BN93" i="60"/>
  <c r="BO93" i="60"/>
  <c r="BP93" i="60"/>
  <c r="BT93" i="60"/>
  <c r="BU93" i="60"/>
  <c r="BN94" i="60"/>
  <c r="BO94" i="60"/>
  <c r="BP94" i="60"/>
  <c r="BT94" i="60"/>
  <c r="BU94" i="60"/>
  <c r="BN95" i="60"/>
  <c r="BO95" i="60"/>
  <c r="BP95" i="60"/>
  <c r="BT95" i="60"/>
  <c r="BU95" i="60"/>
  <c r="BN96" i="60"/>
  <c r="BO96" i="60"/>
  <c r="BP96" i="60"/>
  <c r="BT96" i="60"/>
  <c r="BU96" i="60"/>
  <c r="BN97" i="60"/>
  <c r="BO97" i="60"/>
  <c r="BP97" i="60"/>
  <c r="BT97" i="60"/>
  <c r="BU97" i="60"/>
  <c r="BN98" i="60"/>
  <c r="BO98" i="60"/>
  <c r="BP98" i="60"/>
  <c r="BT98" i="60"/>
  <c r="BU98" i="60"/>
  <c r="BN99" i="60"/>
  <c r="BO99" i="60"/>
  <c r="BP99" i="60"/>
  <c r="BT99" i="60"/>
  <c r="BU99" i="60"/>
  <c r="BN100" i="60"/>
  <c r="BO100" i="60"/>
  <c r="BP100" i="60"/>
  <c r="BT100" i="60"/>
  <c r="BU100" i="60"/>
  <c r="BN101" i="60"/>
  <c r="BO101" i="60"/>
  <c r="BP101" i="60"/>
  <c r="BT101" i="60"/>
  <c r="BU101" i="60"/>
  <c r="BN102" i="60"/>
  <c r="BO102" i="60"/>
  <c r="BP102" i="60"/>
  <c r="BT102" i="60"/>
  <c r="BU102" i="60"/>
  <c r="BN103" i="60"/>
  <c r="BO103" i="60"/>
  <c r="BP103" i="60"/>
  <c r="BT103" i="60"/>
  <c r="BU103" i="60"/>
  <c r="BN104" i="60"/>
  <c r="BO104" i="60"/>
  <c r="BP104" i="60"/>
  <c r="BU104" i="60"/>
  <c r="BN105" i="60"/>
  <c r="BO105" i="60"/>
  <c r="BP105" i="60"/>
  <c r="BN106" i="60"/>
  <c r="BO106" i="60"/>
  <c r="BP106" i="60"/>
  <c r="BT106" i="60"/>
  <c r="BU106" i="60"/>
  <c r="BN107" i="60"/>
  <c r="BO107" i="60"/>
  <c r="BP107" i="60"/>
  <c r="BN108" i="60"/>
  <c r="BO108" i="60"/>
  <c r="BT104" i="60" s="1"/>
  <c r="BP108" i="60"/>
  <c r="BN109" i="60"/>
  <c r="BO109" i="60"/>
  <c r="BT105" i="60" s="1"/>
  <c r="BP109" i="60"/>
  <c r="BU105" i="60" s="1"/>
  <c r="BN110" i="60"/>
  <c r="BO110" i="60"/>
  <c r="BP110" i="60"/>
  <c r="BT110" i="60"/>
  <c r="BU110" i="60"/>
  <c r="BN111" i="60"/>
  <c r="BO111" i="60"/>
  <c r="BT107" i="60" s="1"/>
  <c r="BP111" i="60"/>
  <c r="BU107" i="60" s="1"/>
  <c r="BN112" i="60"/>
  <c r="BO112" i="60"/>
  <c r="BT108" i="60" s="1"/>
  <c r="BP112" i="60"/>
  <c r="BU108" i="60" s="1"/>
  <c r="BT112" i="60"/>
  <c r="BU112" i="60"/>
  <c r="BN113" i="60"/>
  <c r="BO113" i="60"/>
  <c r="BT109" i="60" s="1"/>
  <c r="BP113" i="60"/>
  <c r="BU109" i="60" s="1"/>
  <c r="BT113" i="60"/>
  <c r="BU113" i="60"/>
  <c r="BN114" i="60"/>
  <c r="BO114" i="60"/>
  <c r="BP114" i="60"/>
  <c r="BN115" i="60"/>
  <c r="BO115" i="60"/>
  <c r="BT111" i="60" s="1"/>
  <c r="BP115" i="60"/>
  <c r="BU111" i="60" s="1"/>
  <c r="BN116" i="60"/>
  <c r="BO116" i="60"/>
  <c r="BP116" i="60"/>
  <c r="BT116" i="60"/>
  <c r="BU116" i="60"/>
  <c r="BN117" i="60"/>
  <c r="BO117" i="60"/>
  <c r="BP117" i="60"/>
  <c r="BN118" i="60"/>
  <c r="BO118" i="60"/>
  <c r="BT114" i="60" s="1"/>
  <c r="BP118" i="60"/>
  <c r="BU114" i="60" s="1"/>
  <c r="BT118" i="60"/>
  <c r="BN119" i="60"/>
  <c r="BO119" i="60"/>
  <c r="BT115" i="60" s="1"/>
  <c r="BP119" i="60"/>
  <c r="BU115" i="60" s="1"/>
  <c r="BT119" i="60"/>
  <c r="BU119" i="60"/>
  <c r="BN120" i="60"/>
  <c r="BO120" i="60"/>
  <c r="BP120" i="60"/>
  <c r="BN121" i="60"/>
  <c r="BO121" i="60"/>
  <c r="BT117" i="60" s="1"/>
  <c r="BP121" i="60"/>
  <c r="BU117" i="60" s="1"/>
  <c r="BN122" i="60"/>
  <c r="BO122" i="60"/>
  <c r="BP122" i="60"/>
  <c r="BU118" i="60" s="1"/>
  <c r="BT122" i="60"/>
  <c r="BU122" i="60"/>
  <c r="BN123" i="60"/>
  <c r="BO123" i="60"/>
  <c r="BP123" i="60"/>
  <c r="BT123" i="60"/>
  <c r="BU123" i="60"/>
  <c r="BN124" i="60"/>
  <c r="BO124" i="60"/>
  <c r="BT120" i="60" s="1"/>
  <c r="BP124" i="60"/>
  <c r="BU120" i="60" s="1"/>
  <c r="BT124" i="60"/>
  <c r="BU124" i="60"/>
  <c r="BN125" i="60"/>
  <c r="BO125" i="60"/>
  <c r="BT121" i="60" s="1"/>
  <c r="BP125" i="60"/>
  <c r="BU121" i="60" s="1"/>
  <c r="BT125" i="60"/>
  <c r="BU125" i="60"/>
  <c r="BN126" i="60"/>
  <c r="BO126" i="60"/>
  <c r="BP126" i="60"/>
  <c r="BT126" i="60"/>
  <c r="BU126" i="60"/>
  <c r="BN127" i="60"/>
  <c r="BO127" i="60"/>
  <c r="BP127" i="60"/>
  <c r="BT127" i="60"/>
  <c r="BU127" i="60"/>
  <c r="BN128" i="60"/>
  <c r="BO128" i="60"/>
  <c r="BP128" i="60"/>
  <c r="BT128" i="60"/>
  <c r="BU128" i="60"/>
  <c r="BN129" i="60"/>
  <c r="BO129" i="60"/>
  <c r="BP129" i="60"/>
  <c r="BT129" i="60"/>
  <c r="BU129" i="60"/>
  <c r="BN130" i="60"/>
  <c r="BO130" i="60"/>
  <c r="BP130" i="60"/>
  <c r="BN131" i="60"/>
  <c r="BO131" i="60"/>
  <c r="BP131" i="60"/>
  <c r="BT131" i="60"/>
  <c r="BN132" i="60"/>
  <c r="BO132" i="60"/>
  <c r="BP132" i="60"/>
  <c r="BT132" i="60"/>
  <c r="BU132" i="60"/>
  <c r="BN133" i="60"/>
  <c r="BO133" i="60"/>
  <c r="BP133" i="60"/>
  <c r="BT133" i="60"/>
  <c r="BU133" i="60"/>
  <c r="BN134" i="60"/>
  <c r="BO134" i="60"/>
  <c r="BT130" i="60" s="1"/>
  <c r="BP134" i="60"/>
  <c r="BU130" i="60" s="1"/>
  <c r="BT134" i="60"/>
  <c r="BU134" i="60"/>
  <c r="BN135" i="60"/>
  <c r="BO135" i="60"/>
  <c r="BP135" i="60"/>
  <c r="BU131" i="60" s="1"/>
  <c r="BT135" i="60"/>
  <c r="BU135" i="60"/>
  <c r="BN136" i="60"/>
  <c r="BO136" i="60"/>
  <c r="BP136" i="60"/>
  <c r="BT136" i="60"/>
  <c r="BU136" i="60"/>
  <c r="BN137" i="60"/>
  <c r="BO137" i="60"/>
  <c r="BP137" i="60"/>
  <c r="BT137" i="60"/>
  <c r="BU137" i="60"/>
  <c r="BN138" i="60"/>
  <c r="BO138" i="60"/>
  <c r="BP138" i="60"/>
  <c r="BT138" i="60"/>
  <c r="BU138" i="60"/>
  <c r="BN139" i="60"/>
  <c r="BO139" i="60"/>
  <c r="BP139" i="60"/>
  <c r="BT139" i="60"/>
  <c r="BU139" i="60"/>
  <c r="BN140" i="60"/>
  <c r="BO140" i="60"/>
  <c r="BP140" i="60"/>
  <c r="BN141" i="60"/>
  <c r="BO141" i="60"/>
  <c r="BP141" i="60"/>
  <c r="BN142" i="60"/>
  <c r="BO142" i="60"/>
  <c r="BP142" i="60"/>
  <c r="BT142" i="60"/>
  <c r="BU142" i="60"/>
  <c r="BN143" i="60"/>
  <c r="BO143" i="60"/>
  <c r="BP143" i="60"/>
  <c r="BT143" i="60"/>
  <c r="BU143" i="60"/>
  <c r="BN144" i="60"/>
  <c r="BO144" i="60"/>
  <c r="BT140" i="60" s="1"/>
  <c r="BP144" i="60"/>
  <c r="BU140" i="60" s="1"/>
  <c r="BN145" i="60"/>
  <c r="BO145" i="60"/>
  <c r="BT141" i="60" s="1"/>
  <c r="BP145" i="60"/>
  <c r="BU141" i="60" s="1"/>
  <c r="BN146" i="60"/>
  <c r="BO146" i="60"/>
  <c r="BP146" i="60"/>
  <c r="BN147" i="60"/>
  <c r="BO147" i="60"/>
  <c r="BP147" i="60"/>
  <c r="BJ70" i="61" l="1"/>
  <c r="BJ71" i="61"/>
  <c r="BL70" i="60"/>
  <c r="BK70" i="61"/>
  <c r="BL70" i="61"/>
  <c r="BK71" i="61"/>
  <c r="BL71" i="61"/>
  <c r="BL71" i="60"/>
  <c r="BK70" i="60"/>
  <c r="BK71" i="60"/>
  <c r="BH71" i="60"/>
  <c r="BI71" i="60"/>
  <c r="BG71" i="60"/>
  <c r="BG70" i="60"/>
  <c r="BI70" i="60"/>
  <c r="BJ70" i="60"/>
  <c r="BJ71" i="60"/>
  <c r="BH70" i="60"/>
  <c r="BI71" i="61"/>
  <c r="BG70" i="61"/>
  <c r="BG71" i="61"/>
  <c r="BH70" i="61"/>
  <c r="BH71" i="61"/>
  <c r="BI70" i="61"/>
  <c r="BY67" i="61"/>
  <c r="BW67" i="61" s="1"/>
  <c r="BW67" i="60"/>
  <c r="BY68" i="60"/>
  <c r="BY69" i="60" s="1"/>
  <c r="BY70" i="60" s="1"/>
  <c r="BW66" i="60"/>
  <c r="BW68" i="60" l="1"/>
  <c r="N105" i="60"/>
  <c r="D297" i="71" s="1"/>
  <c r="N103" i="60"/>
  <c r="D295" i="71" s="1"/>
  <c r="AB53" i="61"/>
  <c r="M122" i="71" s="1"/>
  <c r="AB52" i="61"/>
  <c r="M121" i="71" s="1"/>
  <c r="AB50" i="61"/>
  <c r="M119" i="71" s="1"/>
  <c r="N104" i="60"/>
  <c r="D296" i="71" s="1"/>
  <c r="AB51" i="61"/>
  <c r="M120" i="71" s="1"/>
  <c r="N102" i="60"/>
  <c r="D294" i="71" s="1"/>
  <c r="N283" i="71" s="1"/>
  <c r="N99" i="60"/>
  <c r="D291" i="71" s="1"/>
  <c r="M259" i="71" s="1"/>
  <c r="N100" i="60"/>
  <c r="D292" i="71" s="1"/>
  <c r="AB49" i="61"/>
  <c r="M118" i="71" s="1"/>
  <c r="N101" i="60"/>
  <c r="D293" i="71" s="1"/>
  <c r="AB47" i="61"/>
  <c r="M116" i="71" s="1"/>
  <c r="D86" i="71" s="1"/>
  <c r="AB48" i="61"/>
  <c r="M117" i="71" s="1"/>
  <c r="BY68" i="61"/>
  <c r="BW68" i="61" s="1"/>
  <c r="BW69" i="60"/>
  <c r="BW70" i="60"/>
  <c r="BY71" i="60"/>
  <c r="D295" i="37" l="1"/>
  <c r="M121" i="37"/>
  <c r="M122" i="37"/>
  <c r="D296" i="37"/>
  <c r="M120" i="37"/>
  <c r="N275" i="71"/>
  <c r="D94" i="71"/>
  <c r="N279" i="71"/>
  <c r="E86" i="71"/>
  <c r="M263" i="71"/>
  <c r="E94" i="71"/>
  <c r="M267" i="71"/>
  <c r="N267" i="71"/>
  <c r="N263" i="71"/>
  <c r="D90" i="71"/>
  <c r="E90" i="71"/>
  <c r="D291" i="37"/>
  <c r="M259" i="37" s="1"/>
  <c r="N259" i="71"/>
  <c r="D292" i="37"/>
  <c r="M119" i="37"/>
  <c r="M116" i="37"/>
  <c r="D86" i="37" s="1"/>
  <c r="D297" i="37"/>
  <c r="M118" i="37"/>
  <c r="D293" i="37"/>
  <c r="M117" i="37"/>
  <c r="D294" i="37"/>
  <c r="B88" i="61"/>
  <c r="L123" i="71" s="1"/>
  <c r="P102" i="60"/>
  <c r="C298" i="71" s="1"/>
  <c r="BY69" i="61"/>
  <c r="BY70" i="61" s="1"/>
  <c r="BW71" i="60"/>
  <c r="BY72" i="60"/>
  <c r="M267" i="37" l="1"/>
  <c r="D94" i="37"/>
  <c r="D90" i="37"/>
  <c r="N263" i="37"/>
  <c r="N267" i="37"/>
  <c r="M263" i="37"/>
  <c r="E90" i="37"/>
  <c r="E86" i="37"/>
  <c r="N259" i="37"/>
  <c r="N275" i="37"/>
  <c r="N279" i="37"/>
  <c r="N283" i="37"/>
  <c r="E94" i="37"/>
  <c r="C298" i="37"/>
  <c r="K90" i="60"/>
  <c r="G292" i="71" s="1"/>
  <c r="K104" i="60"/>
  <c r="G299" i="71" s="1"/>
  <c r="K102" i="60"/>
  <c r="G298" i="71" s="1"/>
  <c r="K88" i="60"/>
  <c r="K100" i="60"/>
  <c r="G297" i="71" s="1"/>
  <c r="K98" i="60"/>
  <c r="G296" i="71" s="1"/>
  <c r="K96" i="60"/>
  <c r="G295" i="71" s="1"/>
  <c r="K94" i="60"/>
  <c r="G294" i="71" s="1"/>
  <c r="K92" i="60"/>
  <c r="G293" i="71" s="1"/>
  <c r="L123" i="37"/>
  <c r="AB7" i="61"/>
  <c r="P119" i="71" s="1"/>
  <c r="AB6" i="61"/>
  <c r="P118" i="71" s="1"/>
  <c r="AB5" i="61"/>
  <c r="P117" i="71" s="1"/>
  <c r="AB12" i="61"/>
  <c r="P124" i="71" s="1"/>
  <c r="AB4" i="61"/>
  <c r="AB11" i="61"/>
  <c r="P123" i="71" s="1"/>
  <c r="AB10" i="61"/>
  <c r="P122" i="71" s="1"/>
  <c r="AB9" i="61"/>
  <c r="P121" i="71" s="1"/>
  <c r="AB8" i="61"/>
  <c r="P120" i="71" s="1"/>
  <c r="K15" i="41"/>
  <c r="K26" i="41"/>
  <c r="BW69" i="61"/>
  <c r="BW70" i="61"/>
  <c r="BY71" i="61"/>
  <c r="BW72" i="60"/>
  <c r="BY73" i="60"/>
  <c r="G291" i="71" l="1"/>
  <c r="I26" i="41"/>
  <c r="J26" i="41"/>
  <c r="P116" i="71"/>
  <c r="I15" i="41"/>
  <c r="J15" i="41"/>
  <c r="G296" i="37"/>
  <c r="G297" i="37"/>
  <c r="P120" i="37"/>
  <c r="P119" i="37"/>
  <c r="G291" i="37"/>
  <c r="P121" i="37"/>
  <c r="G298" i="37"/>
  <c r="P117" i="37"/>
  <c r="P118" i="37"/>
  <c r="P122" i="37"/>
  <c r="G299" i="37"/>
  <c r="P123" i="37"/>
  <c r="G292" i="37"/>
  <c r="G293" i="37"/>
  <c r="P116" i="37"/>
  <c r="G294" i="37"/>
  <c r="P124" i="37"/>
  <c r="G295" i="37"/>
  <c r="BY72" i="61"/>
  <c r="BW71" i="61"/>
  <c r="BW73" i="60"/>
  <c r="BY74" i="60"/>
  <c r="BW72" i="61" l="1"/>
  <c r="BY73" i="61"/>
  <c r="BW74" i="60"/>
  <c r="BY75" i="60"/>
  <c r="BY74" i="61" l="1"/>
  <c r="BW73" i="61"/>
  <c r="BW75" i="60"/>
  <c r="BY76" i="60"/>
  <c r="BW74" i="61" l="1"/>
  <c r="BY75" i="61"/>
  <c r="BW76" i="60"/>
  <c r="BY77" i="60"/>
  <c r="BY76" i="61" l="1"/>
  <c r="BW75" i="61"/>
  <c r="BW77" i="60"/>
  <c r="BY78" i="60"/>
  <c r="BW76" i="61" l="1"/>
  <c r="BY77" i="61"/>
  <c r="BW78" i="60"/>
  <c r="BY79" i="60"/>
  <c r="BY78" i="61" l="1"/>
  <c r="BW77" i="61"/>
  <c r="BW79" i="60"/>
  <c r="BY80" i="60"/>
  <c r="BW78" i="61" l="1"/>
  <c r="BY79" i="61"/>
  <c r="BW80" i="60"/>
  <c r="BY81" i="60"/>
  <c r="BY80" i="61" l="1"/>
  <c r="BW79" i="61"/>
  <c r="BW81" i="60"/>
  <c r="BY82" i="60"/>
  <c r="BW80" i="61" l="1"/>
  <c r="BY81" i="61"/>
  <c r="BW82" i="60"/>
  <c r="BY83" i="60"/>
  <c r="BY82" i="61" l="1"/>
  <c r="BW81" i="61"/>
  <c r="BW83" i="60"/>
  <c r="BY84" i="60"/>
  <c r="BW82" i="61" l="1"/>
  <c r="BY83" i="61"/>
  <c r="BW84" i="60"/>
  <c r="BY85" i="60"/>
  <c r="BY84" i="61" l="1"/>
  <c r="BW83" i="61"/>
  <c r="BW85" i="60"/>
  <c r="BY86" i="60"/>
  <c r="BW84" i="61" l="1"/>
  <c r="BY85" i="61"/>
  <c r="BW86" i="60"/>
  <c r="BY87" i="60"/>
  <c r="BY86" i="61" l="1"/>
  <c r="BW85" i="61"/>
  <c r="BY88" i="60"/>
  <c r="BW87" i="60"/>
  <c r="BW86" i="61" l="1"/>
  <c r="BY87" i="61"/>
  <c r="BW88" i="60"/>
  <c r="BY89" i="60"/>
  <c r="BY88" i="61" l="1"/>
  <c r="BW87" i="61"/>
  <c r="BY90" i="60"/>
  <c r="BW89" i="60"/>
  <c r="BW88" i="61" l="1"/>
  <c r="BY89" i="61"/>
  <c r="BW90" i="60"/>
  <c r="BY91" i="60"/>
  <c r="BW89" i="61" l="1"/>
  <c r="BY90" i="61"/>
  <c r="BY92" i="60"/>
  <c r="BW91" i="60"/>
  <c r="BW90" i="61" l="1"/>
  <c r="BY91" i="61"/>
  <c r="BW92" i="60"/>
  <c r="BY93" i="60"/>
  <c r="BW91" i="61" l="1"/>
  <c r="BY92" i="61"/>
  <c r="BY94" i="60"/>
  <c r="BW93" i="60"/>
  <c r="BW92" i="61" l="1"/>
  <c r="BY93" i="61"/>
  <c r="BW94" i="60"/>
  <c r="BY95" i="60"/>
  <c r="BW93" i="61" l="1"/>
  <c r="BY94" i="61"/>
  <c r="BY96" i="60"/>
  <c r="BW95" i="60"/>
  <c r="BW94" i="61" l="1"/>
  <c r="BY95" i="61"/>
  <c r="BW96" i="60"/>
  <c r="BY97" i="60"/>
  <c r="BW95" i="61" l="1"/>
  <c r="BY96" i="61"/>
  <c r="BY98" i="60"/>
  <c r="BW97" i="60"/>
  <c r="BW96" i="61" l="1"/>
  <c r="BY97" i="61"/>
  <c r="BY99" i="60"/>
  <c r="BW98" i="60"/>
  <c r="BW97" i="61" l="1"/>
  <c r="BY98" i="61"/>
  <c r="BY100" i="60"/>
  <c r="BW99" i="60"/>
  <c r="BW98" i="61" l="1"/>
  <c r="BY99" i="61"/>
  <c r="BY101" i="60"/>
  <c r="BW100" i="60"/>
  <c r="BW99" i="61" l="1"/>
  <c r="BY100" i="61"/>
  <c r="BY102" i="60"/>
  <c r="BW101" i="60"/>
  <c r="BW100" i="61" l="1"/>
  <c r="BY101" i="61"/>
  <c r="BY103" i="60"/>
  <c r="BW102" i="60"/>
  <c r="BW101" i="61" l="1"/>
  <c r="BY102" i="61"/>
  <c r="BW103" i="60"/>
  <c r="BY104" i="60"/>
  <c r="BW102" i="61" l="1"/>
  <c r="BY103" i="61"/>
  <c r="BY105" i="60"/>
  <c r="BW104" i="60"/>
  <c r="BW103" i="61" l="1"/>
  <c r="BY104" i="61"/>
  <c r="BW105" i="60"/>
  <c r="BY106" i="60"/>
  <c r="BW104" i="61" l="1"/>
  <c r="BY105" i="61"/>
  <c r="BW106" i="60"/>
  <c r="BY107" i="60"/>
  <c r="BW105" i="61" l="1"/>
  <c r="BY106" i="61"/>
  <c r="BW107" i="60"/>
  <c r="BY108" i="60"/>
  <c r="BW106" i="61" l="1"/>
  <c r="BY107" i="61"/>
  <c r="BW108" i="60"/>
  <c r="BY109" i="60"/>
  <c r="BW107" i="61" l="1"/>
  <c r="BY108" i="61"/>
  <c r="BW109" i="60"/>
  <c r="BY110" i="60"/>
  <c r="BW108" i="61" l="1"/>
  <c r="BY109" i="61"/>
  <c r="BW110" i="60"/>
  <c r="BY111" i="60"/>
  <c r="BW109" i="61" l="1"/>
  <c r="BY110" i="61"/>
  <c r="BW111" i="60"/>
  <c r="BY112" i="60"/>
  <c r="BW110" i="61" l="1"/>
  <c r="BY111" i="61"/>
  <c r="BW112" i="60"/>
  <c r="BY113" i="60"/>
  <c r="BW111" i="61" l="1"/>
  <c r="BY112" i="61"/>
  <c r="BW113" i="60"/>
  <c r="BY114" i="60"/>
  <c r="BW112" i="61" l="1"/>
  <c r="BY113" i="61"/>
  <c r="BW114" i="60"/>
  <c r="BY115" i="60"/>
  <c r="BW113" i="61" l="1"/>
  <c r="BY114" i="61"/>
  <c r="BW115" i="60"/>
  <c r="BY116" i="60"/>
  <c r="BW114" i="61" l="1"/>
  <c r="BY115" i="61"/>
  <c r="BW116" i="60"/>
  <c r="BY117" i="60"/>
  <c r="BW115" i="61" l="1"/>
  <c r="BY116" i="61"/>
  <c r="BW117" i="60"/>
  <c r="BY118" i="60"/>
  <c r="BW116" i="61" l="1"/>
  <c r="BY117" i="61"/>
  <c r="BW118" i="60"/>
  <c r="BY119" i="60"/>
  <c r="BW117" i="61" l="1"/>
  <c r="BY118" i="61"/>
  <c r="BW119" i="60"/>
  <c r="BY120" i="60"/>
  <c r="BW118" i="61" l="1"/>
  <c r="BY119" i="61"/>
  <c r="BW120" i="60"/>
  <c r="BY121" i="60"/>
  <c r="BW119" i="61" l="1"/>
  <c r="BY120" i="61"/>
  <c r="BW121" i="60"/>
  <c r="BY122" i="60"/>
  <c r="BW120" i="61" l="1"/>
  <c r="BY121" i="61"/>
  <c r="BW122" i="60"/>
  <c r="BY123" i="60"/>
  <c r="BW121" i="61" l="1"/>
  <c r="BY122" i="61"/>
  <c r="BW123" i="60"/>
  <c r="BY124" i="60"/>
  <c r="BW122" i="61" l="1"/>
  <c r="BY123" i="61"/>
  <c r="BW124" i="60"/>
  <c r="BY125" i="60"/>
  <c r="BW123" i="61" l="1"/>
  <c r="BY124" i="61"/>
  <c r="BW125" i="60"/>
  <c r="BY126" i="60"/>
  <c r="BW124" i="61" l="1"/>
  <c r="BY125" i="61"/>
  <c r="BW126" i="60"/>
  <c r="BY127" i="60"/>
  <c r="BW125" i="61" l="1"/>
  <c r="BY126" i="61"/>
  <c r="BW127" i="60"/>
  <c r="BY128" i="60"/>
  <c r="BW126" i="61" l="1"/>
  <c r="BY127" i="61"/>
  <c r="BW128" i="60"/>
  <c r="BY129" i="60"/>
  <c r="BW127" i="61" l="1"/>
  <c r="BY128" i="61"/>
  <c r="BW129" i="60"/>
  <c r="BY130" i="60"/>
  <c r="BW128" i="61" l="1"/>
  <c r="BY129" i="61"/>
  <c r="BW130" i="60"/>
  <c r="BY131" i="60"/>
  <c r="BW129" i="61" l="1"/>
  <c r="BY130" i="61"/>
  <c r="BW131" i="60"/>
  <c r="BY132" i="60"/>
  <c r="BW130" i="61" l="1"/>
  <c r="BY131" i="61"/>
  <c r="BW132" i="60"/>
  <c r="BY133" i="60"/>
  <c r="BW131" i="61" l="1"/>
  <c r="BY132" i="61"/>
  <c r="BW133" i="60"/>
  <c r="BY134" i="60"/>
  <c r="BW132" i="61" l="1"/>
  <c r="BY133" i="61"/>
  <c r="BW134" i="60"/>
  <c r="BY135" i="60"/>
  <c r="BW133" i="61" l="1"/>
  <c r="BY134" i="61"/>
  <c r="BW135" i="60"/>
  <c r="BY136" i="60"/>
  <c r="BW134" i="61" l="1"/>
  <c r="BY135" i="61"/>
  <c r="BW136" i="60"/>
  <c r="BY137" i="60"/>
  <c r="BW135" i="61" l="1"/>
  <c r="BY136" i="61"/>
  <c r="BW137" i="60"/>
  <c r="BY138" i="60"/>
  <c r="BW136" i="61" l="1"/>
  <c r="BY137" i="61"/>
  <c r="BW138" i="60"/>
  <c r="BY139" i="60"/>
  <c r="BW137" i="61" l="1"/>
  <c r="BY138" i="61"/>
  <c r="BW139" i="60"/>
  <c r="BY140" i="60"/>
  <c r="BW140" i="60" s="1"/>
  <c r="BW138" i="61" l="1"/>
  <c r="BY139" i="61"/>
  <c r="BW139" i="61" l="1"/>
  <c r="BY140" i="61"/>
  <c r="BW140" i="61" s="1"/>
  <c r="CY9" i="59" l="1"/>
  <c r="BX61" i="59"/>
  <c r="BW65" i="59"/>
  <c r="BY66" i="59"/>
  <c r="BY67" i="59" s="1"/>
  <c r="BW67" i="59" s="1"/>
  <c r="BT70" i="59"/>
  <c r="BU70" i="59"/>
  <c r="BT71" i="59"/>
  <c r="BU71" i="59"/>
  <c r="BT72" i="59"/>
  <c r="BU72" i="59"/>
  <c r="BT73" i="59"/>
  <c r="BU73" i="59"/>
  <c r="BT76" i="59"/>
  <c r="BU76" i="59"/>
  <c r="BT77" i="59"/>
  <c r="BU77" i="59"/>
  <c r="BT79" i="59"/>
  <c r="BU79" i="59"/>
  <c r="BT80" i="59"/>
  <c r="BU80" i="59"/>
  <c r="BT81" i="59"/>
  <c r="BU81" i="59"/>
  <c r="BT82" i="59"/>
  <c r="BU82" i="59"/>
  <c r="BT85" i="59"/>
  <c r="BU85" i="59"/>
  <c r="BT86" i="59"/>
  <c r="BU86" i="59"/>
  <c r="BT87" i="59"/>
  <c r="BU87" i="59"/>
  <c r="BT88" i="59"/>
  <c r="BU88" i="59"/>
  <c r="AN89" i="59"/>
  <c r="AO89" i="59"/>
  <c r="BT68" i="59" s="1"/>
  <c r="AP89" i="59"/>
  <c r="BU68" i="59" s="1"/>
  <c r="BT89" i="59"/>
  <c r="BU89" i="59"/>
  <c r="AN90" i="59"/>
  <c r="AO90" i="59"/>
  <c r="BT69" i="59" s="1"/>
  <c r="AP90" i="59"/>
  <c r="BU69" i="59" s="1"/>
  <c r="BT90" i="59"/>
  <c r="BU90" i="59"/>
  <c r="AN91" i="59"/>
  <c r="AO91" i="59"/>
  <c r="AP91" i="59"/>
  <c r="BT91" i="59"/>
  <c r="BU91" i="59"/>
  <c r="AN92" i="59"/>
  <c r="AO92" i="59"/>
  <c r="AP92" i="59"/>
  <c r="BT92" i="59"/>
  <c r="BU92" i="59"/>
  <c r="AN93" i="59"/>
  <c r="AO93" i="59"/>
  <c r="AP93" i="59"/>
  <c r="BT93" i="59"/>
  <c r="BU93" i="59"/>
  <c r="AN94" i="59"/>
  <c r="AO94" i="59"/>
  <c r="AP94" i="59"/>
  <c r="BT94" i="59"/>
  <c r="BU94" i="59"/>
  <c r="AN95" i="59"/>
  <c r="AO95" i="59"/>
  <c r="BT74" i="59" s="1"/>
  <c r="AP95" i="59"/>
  <c r="BU74" i="59" s="1"/>
  <c r="BT95" i="59"/>
  <c r="BU95" i="59"/>
  <c r="AN96" i="59"/>
  <c r="AO96" i="59"/>
  <c r="BT75" i="59" s="1"/>
  <c r="AP96" i="59"/>
  <c r="BU75" i="59" s="1"/>
  <c r="AN97" i="59"/>
  <c r="AO97" i="59"/>
  <c r="AP97" i="59"/>
  <c r="BT97" i="59"/>
  <c r="BU97" i="59"/>
  <c r="AN98" i="59"/>
  <c r="AO98" i="59"/>
  <c r="AP98" i="59"/>
  <c r="BT98" i="59"/>
  <c r="BU98" i="59"/>
  <c r="AN99" i="59"/>
  <c r="AO99" i="59"/>
  <c r="BT78" i="59" s="1"/>
  <c r="AP99" i="59"/>
  <c r="BU78" i="59" s="1"/>
  <c r="BT99" i="59"/>
  <c r="BU99" i="59"/>
  <c r="AN100" i="59"/>
  <c r="AO100" i="59"/>
  <c r="AP100" i="59"/>
  <c r="BT100" i="59"/>
  <c r="BU100" i="59"/>
  <c r="AN101" i="59"/>
  <c r="AO101" i="59"/>
  <c r="AP101" i="59"/>
  <c r="BT101" i="59"/>
  <c r="BU101" i="59"/>
  <c r="AN102" i="59"/>
  <c r="AO102" i="59"/>
  <c r="AP102" i="59"/>
  <c r="BT102" i="59"/>
  <c r="BU102" i="59"/>
  <c r="AN103" i="59"/>
  <c r="AO103" i="59"/>
  <c r="AP103" i="59"/>
  <c r="BT103" i="59"/>
  <c r="BU103" i="59"/>
  <c r="AN104" i="59"/>
  <c r="AO104" i="59"/>
  <c r="BT83" i="59" s="1"/>
  <c r="AP104" i="59"/>
  <c r="BU83" i="59" s="1"/>
  <c r="BT104" i="59"/>
  <c r="BU104" i="59"/>
  <c r="AN105" i="59"/>
  <c r="AO105" i="59"/>
  <c r="BT84" i="59" s="1"/>
  <c r="AP105" i="59"/>
  <c r="BU84" i="59" s="1"/>
  <c r="BT105" i="59"/>
  <c r="BU105" i="59"/>
  <c r="AN106" i="59"/>
  <c r="AO106" i="59"/>
  <c r="AP106" i="59"/>
  <c r="BT106" i="59"/>
  <c r="BU106" i="59"/>
  <c r="AN107" i="59"/>
  <c r="AO107" i="59"/>
  <c r="AP107" i="59"/>
  <c r="AN108" i="59"/>
  <c r="AO108" i="59"/>
  <c r="AP108" i="59"/>
  <c r="AN109" i="59"/>
  <c r="AO109" i="59"/>
  <c r="AP109" i="59"/>
  <c r="AN110" i="59"/>
  <c r="AO110" i="59"/>
  <c r="AP110" i="59"/>
  <c r="BT110" i="59"/>
  <c r="BU110" i="59"/>
  <c r="AN111" i="59"/>
  <c r="AO111" i="59"/>
  <c r="AP111" i="59"/>
  <c r="AN112" i="59"/>
  <c r="AO112" i="59"/>
  <c r="AP112" i="59"/>
  <c r="BT112" i="59"/>
  <c r="BU112" i="59"/>
  <c r="AN113" i="59"/>
  <c r="AO113" i="59"/>
  <c r="AP113" i="59"/>
  <c r="BU113" i="59"/>
  <c r="AN114" i="59"/>
  <c r="AO114" i="59"/>
  <c r="AP114" i="59"/>
  <c r="BT114" i="59"/>
  <c r="BU114" i="59"/>
  <c r="AN115" i="59"/>
  <c r="AO115" i="59"/>
  <c r="AP115" i="59"/>
  <c r="BT115" i="59"/>
  <c r="BU115" i="59"/>
  <c r="AN116" i="59"/>
  <c r="AO116" i="59"/>
  <c r="AP116" i="59"/>
  <c r="BT116" i="59"/>
  <c r="BU116" i="59"/>
  <c r="AN117" i="59"/>
  <c r="AO117" i="59"/>
  <c r="BT96" i="59" s="1"/>
  <c r="AP117" i="59"/>
  <c r="BU96" i="59" s="1"/>
  <c r="BT117" i="59"/>
  <c r="BU117" i="59"/>
  <c r="AN118" i="59"/>
  <c r="AO118" i="59"/>
  <c r="AP118" i="59"/>
  <c r="BT118" i="59"/>
  <c r="BU118" i="59"/>
  <c r="AN119" i="59"/>
  <c r="AO119" i="59"/>
  <c r="AP119" i="59"/>
  <c r="BT119" i="59"/>
  <c r="BU119" i="59"/>
  <c r="AN120" i="59"/>
  <c r="AO120" i="59"/>
  <c r="AP120" i="59"/>
  <c r="AN121" i="59"/>
  <c r="AO121" i="59"/>
  <c r="AP121" i="59"/>
  <c r="AN122" i="59"/>
  <c r="AO122" i="59"/>
  <c r="AP122" i="59"/>
  <c r="BT122" i="59"/>
  <c r="BU122" i="59"/>
  <c r="AN123" i="59"/>
  <c r="AO123" i="59"/>
  <c r="AP123" i="59"/>
  <c r="BT123" i="59"/>
  <c r="BU123" i="59"/>
  <c r="AN124" i="59"/>
  <c r="AO124" i="59"/>
  <c r="AP124" i="59"/>
  <c r="BT124" i="59"/>
  <c r="BU124" i="59"/>
  <c r="AN125" i="59"/>
  <c r="AO125" i="59"/>
  <c r="AP125" i="59"/>
  <c r="BT125" i="59"/>
  <c r="BU125" i="59"/>
  <c r="AN126" i="59"/>
  <c r="AO126" i="59"/>
  <c r="AP126" i="59"/>
  <c r="BT126" i="59"/>
  <c r="BU126" i="59"/>
  <c r="AN127" i="59"/>
  <c r="AO127" i="59"/>
  <c r="AP127" i="59"/>
  <c r="BT127" i="59"/>
  <c r="BU127" i="59"/>
  <c r="AN128" i="59"/>
  <c r="AO128" i="59"/>
  <c r="BT107" i="59" s="1"/>
  <c r="AP128" i="59"/>
  <c r="BU107" i="59" s="1"/>
  <c r="BT128" i="59"/>
  <c r="BU128" i="59"/>
  <c r="AN129" i="59"/>
  <c r="AO129" i="59"/>
  <c r="BT108" i="59" s="1"/>
  <c r="AP129" i="59"/>
  <c r="BU108" i="59" s="1"/>
  <c r="BT129" i="59"/>
  <c r="BU129" i="59"/>
  <c r="AN130" i="59"/>
  <c r="AO130" i="59"/>
  <c r="BT109" i="59" s="1"/>
  <c r="AP130" i="59"/>
  <c r="BU109" i="59" s="1"/>
  <c r="BT130" i="59"/>
  <c r="BU130" i="59"/>
  <c r="AN131" i="59"/>
  <c r="AO131" i="59"/>
  <c r="AP131" i="59"/>
  <c r="BT131" i="59"/>
  <c r="BU131" i="59"/>
  <c r="AN132" i="59"/>
  <c r="AO132" i="59"/>
  <c r="BT111" i="59" s="1"/>
  <c r="AP132" i="59"/>
  <c r="BU111" i="59" s="1"/>
  <c r="BT132" i="59"/>
  <c r="BU132" i="59"/>
  <c r="AN133" i="59"/>
  <c r="AO133" i="59"/>
  <c r="AP133" i="59"/>
  <c r="BT133" i="59"/>
  <c r="BU133" i="59"/>
  <c r="AN134" i="59"/>
  <c r="AO134" i="59"/>
  <c r="BT113" i="59" s="1"/>
  <c r="AP134" i="59"/>
  <c r="BT134" i="59"/>
  <c r="BU134" i="59"/>
  <c r="AN135" i="59"/>
  <c r="AO135" i="59"/>
  <c r="AP135" i="59"/>
  <c r="BT135" i="59"/>
  <c r="BU135" i="59"/>
  <c r="AN136" i="59"/>
  <c r="AO136" i="59"/>
  <c r="AP136" i="59"/>
  <c r="BT136" i="59"/>
  <c r="BU136" i="59"/>
  <c r="AN137" i="59"/>
  <c r="AO137" i="59"/>
  <c r="AP137" i="59"/>
  <c r="BT137" i="59"/>
  <c r="BU137" i="59"/>
  <c r="AN138" i="59"/>
  <c r="AO138" i="59"/>
  <c r="AP138" i="59"/>
  <c r="BT138" i="59"/>
  <c r="BU138" i="59"/>
  <c r="AN139" i="59"/>
  <c r="AO139" i="59"/>
  <c r="AP139" i="59"/>
  <c r="BT139" i="59"/>
  <c r="BU139" i="59"/>
  <c r="AN140" i="59"/>
  <c r="AO140" i="59"/>
  <c r="AP140" i="59"/>
  <c r="BT140" i="59"/>
  <c r="BU140" i="59"/>
  <c r="AN141" i="59"/>
  <c r="AO141" i="59"/>
  <c r="BT120" i="59" s="1"/>
  <c r="AP141" i="59"/>
  <c r="BU120" i="59" s="1"/>
  <c r="BT141" i="59"/>
  <c r="BU141" i="59"/>
  <c r="AN142" i="59"/>
  <c r="AO142" i="59"/>
  <c r="BT121" i="59" s="1"/>
  <c r="AP142" i="59"/>
  <c r="BU121" i="59" s="1"/>
  <c r="AN143" i="59"/>
  <c r="AO143" i="59"/>
  <c r="AP143" i="59"/>
  <c r="BT143" i="59"/>
  <c r="BU143" i="59"/>
  <c r="AN144" i="59"/>
  <c r="AO144" i="59"/>
  <c r="AP144" i="59"/>
  <c r="AN145" i="59"/>
  <c r="AO145" i="59"/>
  <c r="AP145" i="59"/>
  <c r="AN146" i="59"/>
  <c r="AO146" i="59"/>
  <c r="AP146" i="59"/>
  <c r="AN147" i="59"/>
  <c r="AO147" i="59"/>
  <c r="AP147" i="59"/>
  <c r="AN148" i="59"/>
  <c r="AO148" i="59"/>
  <c r="AP148" i="59"/>
  <c r="AN149" i="59"/>
  <c r="AO149" i="59"/>
  <c r="AP149" i="59"/>
  <c r="AN150" i="59"/>
  <c r="AO150" i="59"/>
  <c r="AP150" i="59"/>
  <c r="AN151" i="59"/>
  <c r="AO151" i="59"/>
  <c r="AP151" i="59"/>
  <c r="AN152" i="59"/>
  <c r="AO152" i="59"/>
  <c r="AP152" i="59"/>
  <c r="AN153" i="59"/>
  <c r="AO153" i="59"/>
  <c r="AP153" i="59"/>
  <c r="AN154" i="59"/>
  <c r="AO154" i="59"/>
  <c r="AP154" i="59"/>
  <c r="AN155" i="59"/>
  <c r="AO155" i="59"/>
  <c r="AP155" i="59"/>
  <c r="AN156" i="59"/>
  <c r="AO156" i="59"/>
  <c r="AP156" i="59"/>
  <c r="AN157" i="59"/>
  <c r="AO157" i="59"/>
  <c r="AP157" i="59"/>
  <c r="AN158" i="59"/>
  <c r="AO158" i="59"/>
  <c r="AP158" i="59"/>
  <c r="AN159" i="59"/>
  <c r="AO159" i="59"/>
  <c r="AP159" i="59"/>
  <c r="AN160" i="59"/>
  <c r="AO160" i="59"/>
  <c r="AP160" i="59"/>
  <c r="AN161" i="59"/>
  <c r="AO161" i="59"/>
  <c r="AP161" i="59"/>
  <c r="AN162" i="59"/>
  <c r="AO162" i="59"/>
  <c r="AP162" i="59"/>
  <c r="AN163" i="59"/>
  <c r="AO163" i="59"/>
  <c r="BT142" i="59" s="1"/>
  <c r="AP163" i="59"/>
  <c r="BU142" i="59" s="1"/>
  <c r="AN164" i="59"/>
  <c r="AO164" i="59"/>
  <c r="AP164" i="59"/>
  <c r="CY9" i="58"/>
  <c r="BX61" i="58"/>
  <c r="BW65" i="58"/>
  <c r="BY66" i="58"/>
  <c r="BY67" i="58" s="1"/>
  <c r="BW67" i="58" s="1"/>
  <c r="BT68" i="58"/>
  <c r="BU68" i="58"/>
  <c r="BT69" i="58"/>
  <c r="BU69" i="58"/>
  <c r="BT70" i="58"/>
  <c r="BU70" i="58"/>
  <c r="BT71" i="58"/>
  <c r="BU71" i="58"/>
  <c r="BN72" i="58"/>
  <c r="BO72" i="58"/>
  <c r="BP72" i="58"/>
  <c r="BT72" i="58"/>
  <c r="BU72" i="58"/>
  <c r="BN73" i="58"/>
  <c r="BO73" i="58"/>
  <c r="BP73" i="58"/>
  <c r="BT73" i="58"/>
  <c r="BU73" i="58"/>
  <c r="BN74" i="58"/>
  <c r="BO74" i="58"/>
  <c r="BP74" i="58"/>
  <c r="BT74" i="58"/>
  <c r="BU74" i="58"/>
  <c r="BN75" i="58"/>
  <c r="BO75" i="58"/>
  <c r="BP75" i="58"/>
  <c r="BT75" i="58"/>
  <c r="BU75" i="58"/>
  <c r="BN76" i="58"/>
  <c r="BO76" i="58"/>
  <c r="BP76" i="58"/>
  <c r="BT76" i="58"/>
  <c r="BU76" i="58"/>
  <c r="BN77" i="58"/>
  <c r="BO77" i="58"/>
  <c r="BP77" i="58"/>
  <c r="BT77" i="58"/>
  <c r="BU77" i="58"/>
  <c r="BN78" i="58"/>
  <c r="BO78" i="58"/>
  <c r="BP78" i="58"/>
  <c r="BT78" i="58"/>
  <c r="BU78" i="58"/>
  <c r="BN79" i="58"/>
  <c r="BO79" i="58"/>
  <c r="BP79" i="58"/>
  <c r="BT79" i="58"/>
  <c r="BU79" i="58"/>
  <c r="BN80" i="58"/>
  <c r="BO80" i="58"/>
  <c r="BP80" i="58"/>
  <c r="BT80" i="58"/>
  <c r="BU80" i="58"/>
  <c r="BN81" i="58"/>
  <c r="BO81" i="58"/>
  <c r="BP81" i="58"/>
  <c r="BT81" i="58"/>
  <c r="BU81" i="58"/>
  <c r="BN82" i="58"/>
  <c r="BO82" i="58"/>
  <c r="BP82" i="58"/>
  <c r="BT82" i="58"/>
  <c r="BU82" i="58"/>
  <c r="BN83" i="58"/>
  <c r="BO83" i="58"/>
  <c r="BP83" i="58"/>
  <c r="BT83" i="58"/>
  <c r="BU83" i="58"/>
  <c r="BN84" i="58"/>
  <c r="BO84" i="58"/>
  <c r="BP84" i="58"/>
  <c r="BT84" i="58"/>
  <c r="BU84" i="58"/>
  <c r="BN85" i="58"/>
  <c r="BO85" i="58"/>
  <c r="BP85" i="58"/>
  <c r="BT85" i="58"/>
  <c r="BU85" i="58"/>
  <c r="BN86" i="58"/>
  <c r="BO86" i="58"/>
  <c r="BP86" i="58"/>
  <c r="BT86" i="58"/>
  <c r="BU86" i="58"/>
  <c r="BN87" i="58"/>
  <c r="BO87" i="58"/>
  <c r="BP87" i="58"/>
  <c r="BT87" i="58"/>
  <c r="BU87" i="58"/>
  <c r="BN88" i="58"/>
  <c r="BO88" i="58"/>
  <c r="BP88" i="58"/>
  <c r="BT88" i="58"/>
  <c r="BU88" i="58"/>
  <c r="BN89" i="58"/>
  <c r="BO89" i="58"/>
  <c r="BP89" i="58"/>
  <c r="BT89" i="58"/>
  <c r="BU89" i="58"/>
  <c r="BN90" i="58"/>
  <c r="BO90" i="58"/>
  <c r="BP90" i="58"/>
  <c r="BT90" i="58"/>
  <c r="BU90" i="58"/>
  <c r="BN91" i="58"/>
  <c r="BO91" i="58"/>
  <c r="BP91" i="58"/>
  <c r="BT91" i="58"/>
  <c r="BU91" i="58"/>
  <c r="BN92" i="58"/>
  <c r="BO92" i="58"/>
  <c r="BP92" i="58"/>
  <c r="BT92" i="58"/>
  <c r="BU92" i="58"/>
  <c r="BN93" i="58"/>
  <c r="BO93" i="58"/>
  <c r="BP93" i="58"/>
  <c r="BT93" i="58"/>
  <c r="BU93" i="58"/>
  <c r="BN94" i="58"/>
  <c r="BO94" i="58"/>
  <c r="BP94" i="58"/>
  <c r="BT94" i="58"/>
  <c r="BU94" i="58"/>
  <c r="BN95" i="58"/>
  <c r="BO95" i="58"/>
  <c r="BP95" i="58"/>
  <c r="BT95" i="58"/>
  <c r="BU95" i="58"/>
  <c r="BN96" i="58"/>
  <c r="BO96" i="58"/>
  <c r="BP96" i="58"/>
  <c r="BT96" i="58"/>
  <c r="BU96" i="58"/>
  <c r="BN97" i="58"/>
  <c r="BO97" i="58"/>
  <c r="BP97" i="58"/>
  <c r="BT97" i="58"/>
  <c r="BU97" i="58"/>
  <c r="BN98" i="58"/>
  <c r="BO98" i="58"/>
  <c r="BP98" i="58"/>
  <c r="BT98" i="58"/>
  <c r="BU98" i="58"/>
  <c r="BN99" i="58"/>
  <c r="BO99" i="58"/>
  <c r="BP99" i="58"/>
  <c r="BT99" i="58"/>
  <c r="BU99" i="58"/>
  <c r="BN100" i="58"/>
  <c r="BO100" i="58"/>
  <c r="BP100" i="58"/>
  <c r="BT100" i="58"/>
  <c r="BU100" i="58"/>
  <c r="BN101" i="58"/>
  <c r="BO101" i="58"/>
  <c r="BP101" i="58"/>
  <c r="BT101" i="58"/>
  <c r="BU101" i="58"/>
  <c r="BN102" i="58"/>
  <c r="BO102" i="58"/>
  <c r="BP102" i="58"/>
  <c r="BT102" i="58"/>
  <c r="BU102" i="58"/>
  <c r="BN103" i="58"/>
  <c r="BO103" i="58"/>
  <c r="BP103" i="58"/>
  <c r="BT103" i="58"/>
  <c r="BU103" i="58"/>
  <c r="BN104" i="58"/>
  <c r="BO104" i="58"/>
  <c r="BP104" i="58"/>
  <c r="BT104" i="58"/>
  <c r="BU104" i="58"/>
  <c r="BN105" i="58"/>
  <c r="BO105" i="58"/>
  <c r="BP105" i="58"/>
  <c r="BT105" i="58"/>
  <c r="BU105" i="58"/>
  <c r="BN106" i="58"/>
  <c r="BO106" i="58"/>
  <c r="BP106" i="58"/>
  <c r="BT106" i="58"/>
  <c r="BU106" i="58"/>
  <c r="BN107" i="58"/>
  <c r="BO107" i="58"/>
  <c r="BP107" i="58"/>
  <c r="BN108" i="58"/>
  <c r="BO108" i="58"/>
  <c r="BP108" i="58"/>
  <c r="BN109" i="58"/>
  <c r="BO109" i="58"/>
  <c r="BP109" i="58"/>
  <c r="BT109" i="58"/>
  <c r="BU109" i="58"/>
  <c r="BN110" i="58"/>
  <c r="BO110" i="58"/>
  <c r="BP110" i="58"/>
  <c r="BT110" i="58"/>
  <c r="BU110" i="58"/>
  <c r="BN111" i="58"/>
  <c r="BO111" i="58"/>
  <c r="BT107" i="58" s="1"/>
  <c r="BP111" i="58"/>
  <c r="BU107" i="58" s="1"/>
  <c r="BN112" i="58"/>
  <c r="BO112" i="58"/>
  <c r="BT108" i="58" s="1"/>
  <c r="BP112" i="58"/>
  <c r="BU108" i="58" s="1"/>
  <c r="BT112" i="58"/>
  <c r="BN113" i="58"/>
  <c r="BO113" i="58"/>
  <c r="BP113" i="58"/>
  <c r="BT113" i="58"/>
  <c r="BU113" i="58"/>
  <c r="BN114" i="58"/>
  <c r="BO114" i="58"/>
  <c r="BP114" i="58"/>
  <c r="BT114" i="58"/>
  <c r="BU114" i="58"/>
  <c r="BN115" i="58"/>
  <c r="BO115" i="58"/>
  <c r="BT111" i="58" s="1"/>
  <c r="BP115" i="58"/>
  <c r="BU111" i="58" s="1"/>
  <c r="BT115" i="58"/>
  <c r="BU115" i="58"/>
  <c r="BN116" i="58"/>
  <c r="BO116" i="58"/>
  <c r="BP116" i="58"/>
  <c r="BU112" i="58" s="1"/>
  <c r="BT116" i="58"/>
  <c r="BU116" i="58"/>
  <c r="BN117" i="58"/>
  <c r="BO117" i="58"/>
  <c r="BP117" i="58"/>
  <c r="BN118" i="58"/>
  <c r="BO118" i="58"/>
  <c r="BP118" i="58"/>
  <c r="BT118" i="58"/>
  <c r="BU118" i="58"/>
  <c r="BN119" i="58"/>
  <c r="BO119" i="58"/>
  <c r="BP119" i="58"/>
  <c r="BT119" i="58"/>
  <c r="BU119" i="58"/>
  <c r="BN120" i="58"/>
  <c r="BO120" i="58"/>
  <c r="BP120" i="58"/>
  <c r="BN121" i="58"/>
  <c r="BO121" i="58"/>
  <c r="BT117" i="58" s="1"/>
  <c r="BP121" i="58"/>
  <c r="BU117" i="58" s="1"/>
  <c r="BN122" i="58"/>
  <c r="BO122" i="58"/>
  <c r="BP122" i="58"/>
  <c r="BT122" i="58"/>
  <c r="BU122" i="58"/>
  <c r="BN123" i="58"/>
  <c r="BO123" i="58"/>
  <c r="BP123" i="58"/>
  <c r="BT123" i="58"/>
  <c r="BU123" i="58"/>
  <c r="BN124" i="58"/>
  <c r="BO124" i="58"/>
  <c r="BT120" i="58" s="1"/>
  <c r="BP124" i="58"/>
  <c r="BU120" i="58" s="1"/>
  <c r="BT124" i="58"/>
  <c r="BU124" i="58"/>
  <c r="BN125" i="58"/>
  <c r="BO125" i="58"/>
  <c r="BT121" i="58" s="1"/>
  <c r="BP125" i="58"/>
  <c r="BU121" i="58" s="1"/>
  <c r="BT125" i="58"/>
  <c r="BN126" i="58"/>
  <c r="BO126" i="58"/>
  <c r="BP126" i="58"/>
  <c r="BT126" i="58"/>
  <c r="BU126" i="58"/>
  <c r="BN127" i="58"/>
  <c r="BO127" i="58"/>
  <c r="BP127" i="58"/>
  <c r="BN128" i="58"/>
  <c r="BO128" i="58"/>
  <c r="BP128" i="58"/>
  <c r="BT128" i="58"/>
  <c r="BN129" i="58"/>
  <c r="BO129" i="58"/>
  <c r="BP129" i="58"/>
  <c r="BU125" i="58" s="1"/>
  <c r="BT129" i="58"/>
  <c r="BU129" i="58"/>
  <c r="BN130" i="58"/>
  <c r="BO130" i="58"/>
  <c r="BP130" i="58"/>
  <c r="BT130" i="58"/>
  <c r="BU130" i="58"/>
  <c r="BN131" i="58"/>
  <c r="BO131" i="58"/>
  <c r="BT127" i="58" s="1"/>
  <c r="BP131" i="58"/>
  <c r="BU127" i="58" s="1"/>
  <c r="BT131" i="58"/>
  <c r="BU131" i="58"/>
  <c r="BN132" i="58"/>
  <c r="BO132" i="58"/>
  <c r="BP132" i="58"/>
  <c r="BU128" i="58" s="1"/>
  <c r="BT132" i="58"/>
  <c r="BU132" i="58"/>
  <c r="BN133" i="58"/>
  <c r="BO133" i="58"/>
  <c r="BP133" i="58"/>
  <c r="BN134" i="58"/>
  <c r="BO134" i="58"/>
  <c r="BP134" i="58"/>
  <c r="BT134" i="58"/>
  <c r="BN135" i="58"/>
  <c r="BO135" i="58"/>
  <c r="BP135" i="58"/>
  <c r="BT135" i="58"/>
  <c r="BU135" i="58"/>
  <c r="BN136" i="58"/>
  <c r="BO136" i="58"/>
  <c r="BP136" i="58"/>
  <c r="BT136" i="58"/>
  <c r="BU136" i="58"/>
  <c r="BN137" i="58"/>
  <c r="BO137" i="58"/>
  <c r="BT133" i="58" s="1"/>
  <c r="BP137" i="58"/>
  <c r="BU133" i="58" s="1"/>
  <c r="BT137" i="58"/>
  <c r="BU137" i="58"/>
  <c r="BN138" i="58"/>
  <c r="BO138" i="58"/>
  <c r="BP138" i="58"/>
  <c r="BU134" i="58" s="1"/>
  <c r="BN139" i="58"/>
  <c r="BO139" i="58"/>
  <c r="BP139" i="58"/>
  <c r="BT139" i="58"/>
  <c r="BU139" i="58"/>
  <c r="BN140" i="58"/>
  <c r="BO140" i="58"/>
  <c r="BP140" i="58"/>
  <c r="BT140" i="58"/>
  <c r="BU140" i="58"/>
  <c r="BN141" i="58"/>
  <c r="BO141" i="58"/>
  <c r="BP141" i="58"/>
  <c r="BN142" i="58"/>
  <c r="BO142" i="58"/>
  <c r="BT138" i="58" s="1"/>
  <c r="BP142" i="58"/>
  <c r="BU138" i="58" s="1"/>
  <c r="BT142" i="58"/>
  <c r="BU142" i="58"/>
  <c r="BN143" i="58"/>
  <c r="BO143" i="58"/>
  <c r="BP143" i="58"/>
  <c r="BT143" i="58"/>
  <c r="BU143" i="58"/>
  <c r="BN144" i="58"/>
  <c r="BO144" i="58"/>
  <c r="BP144" i="58"/>
  <c r="BN145" i="58"/>
  <c r="BO145" i="58"/>
  <c r="BT141" i="58" s="1"/>
  <c r="BP145" i="58"/>
  <c r="BU141" i="58" s="1"/>
  <c r="BN146" i="58"/>
  <c r="BO146" i="58"/>
  <c r="BP146" i="58"/>
  <c r="BN147" i="58"/>
  <c r="BO147" i="58"/>
  <c r="BP147" i="58"/>
  <c r="X69" i="57"/>
  <c r="Z70" i="57"/>
  <c r="X70" i="57" s="1"/>
  <c r="U72" i="57"/>
  <c r="V72" i="57"/>
  <c r="AC72" i="57"/>
  <c r="AD72" i="57"/>
  <c r="AE72" i="57"/>
  <c r="AC73" i="57"/>
  <c r="AD73" i="57"/>
  <c r="U73" i="57" s="1"/>
  <c r="AE73" i="57"/>
  <c r="V73" i="57" s="1"/>
  <c r="U74" i="57"/>
  <c r="V74" i="57"/>
  <c r="AC74" i="57"/>
  <c r="AD74" i="57"/>
  <c r="AE74" i="57"/>
  <c r="U75" i="57"/>
  <c r="V75" i="57"/>
  <c r="AC75" i="57"/>
  <c r="AD75" i="57"/>
  <c r="AE75" i="57"/>
  <c r="U76" i="57"/>
  <c r="AC76" i="57"/>
  <c r="AD76" i="57"/>
  <c r="AE76" i="57"/>
  <c r="V76" i="57" s="1"/>
  <c r="U77" i="57"/>
  <c r="V77" i="57"/>
  <c r="AC77" i="57"/>
  <c r="AD77" i="57"/>
  <c r="AE77" i="57"/>
  <c r="U78" i="57"/>
  <c r="V78" i="57"/>
  <c r="AC78" i="57"/>
  <c r="AD78" i="57"/>
  <c r="AE78" i="57"/>
  <c r="U79" i="57"/>
  <c r="V79" i="57"/>
  <c r="AC79" i="57"/>
  <c r="AD79" i="57"/>
  <c r="AE79" i="57"/>
  <c r="U80" i="57"/>
  <c r="V80" i="57"/>
  <c r="AC80" i="57"/>
  <c r="AD80" i="57"/>
  <c r="AE80" i="57"/>
  <c r="U81" i="57"/>
  <c r="V81" i="57"/>
  <c r="AC81" i="57"/>
  <c r="AD81" i="57"/>
  <c r="AE81" i="57"/>
  <c r="U82" i="57"/>
  <c r="V82" i="57"/>
  <c r="AC82" i="57"/>
  <c r="AD82" i="57"/>
  <c r="AE82" i="57"/>
  <c r="U83" i="57"/>
  <c r="V83" i="57"/>
  <c r="AC83" i="57"/>
  <c r="AD83" i="57"/>
  <c r="AE83" i="57"/>
  <c r="U84" i="57"/>
  <c r="V84" i="57"/>
  <c r="AC84" i="57"/>
  <c r="AD84" i="57"/>
  <c r="AE84" i="57"/>
  <c r="U85" i="57"/>
  <c r="V85" i="57"/>
  <c r="AC85" i="57"/>
  <c r="AD85" i="57"/>
  <c r="AE85" i="57"/>
  <c r="U86" i="57"/>
  <c r="V86" i="57"/>
  <c r="AC86" i="57"/>
  <c r="AD86" i="57"/>
  <c r="AE86" i="57"/>
  <c r="U87" i="57"/>
  <c r="V87" i="57"/>
  <c r="AC87" i="57"/>
  <c r="AD87" i="57"/>
  <c r="AE87" i="57"/>
  <c r="U88" i="57"/>
  <c r="AC88" i="57"/>
  <c r="AD88" i="57"/>
  <c r="AE88" i="57"/>
  <c r="V88" i="57" s="1"/>
  <c r="U89" i="57"/>
  <c r="V89" i="57"/>
  <c r="AC89" i="57"/>
  <c r="AD89" i="57"/>
  <c r="AE89" i="57"/>
  <c r="U90" i="57"/>
  <c r="AC90" i="57"/>
  <c r="AD90" i="57"/>
  <c r="AE90" i="57"/>
  <c r="V90" i="57" s="1"/>
  <c r="L75" i="57" s="1"/>
  <c r="AC91" i="57"/>
  <c r="AD91" i="57"/>
  <c r="U91" i="57" s="1"/>
  <c r="AE91" i="57"/>
  <c r="V91" i="57" s="1"/>
  <c r="AC92" i="57"/>
  <c r="AD92" i="57"/>
  <c r="U92" i="57" s="1"/>
  <c r="AE92" i="57"/>
  <c r="V92" i="57" s="1"/>
  <c r="V93" i="57"/>
  <c r="AC93" i="57"/>
  <c r="AD93" i="57"/>
  <c r="U93" i="57" s="1"/>
  <c r="AE93" i="57"/>
  <c r="U94" i="57"/>
  <c r="V94" i="57"/>
  <c r="AC94" i="57"/>
  <c r="AD94" i="57"/>
  <c r="AE94" i="57"/>
  <c r="U95" i="57"/>
  <c r="V95" i="57"/>
  <c r="AC95" i="57"/>
  <c r="AD95" i="57"/>
  <c r="AE95" i="57"/>
  <c r="U96" i="57"/>
  <c r="V96" i="57"/>
  <c r="AC96" i="57"/>
  <c r="AD96" i="57"/>
  <c r="AE96" i="57"/>
  <c r="U97" i="57"/>
  <c r="V97" i="57"/>
  <c r="AC97" i="57"/>
  <c r="AD97" i="57"/>
  <c r="AE97" i="57"/>
  <c r="U98" i="57"/>
  <c r="V98" i="57"/>
  <c r="AC98" i="57"/>
  <c r="AD98" i="57"/>
  <c r="AE98" i="57"/>
  <c r="U99" i="57"/>
  <c r="V99" i="57"/>
  <c r="AC99" i="57"/>
  <c r="AD99" i="57"/>
  <c r="AE99" i="57"/>
  <c r="U100" i="57"/>
  <c r="V100" i="57"/>
  <c r="AC100" i="57"/>
  <c r="AD100" i="57"/>
  <c r="AE100" i="57"/>
  <c r="U101" i="57"/>
  <c r="V101" i="57"/>
  <c r="M75" i="57" s="1"/>
  <c r="AC101" i="57"/>
  <c r="AD101" i="57"/>
  <c r="AE101" i="57"/>
  <c r="U102" i="57"/>
  <c r="V102" i="57"/>
  <c r="AC102" i="57"/>
  <c r="AD102" i="57"/>
  <c r="AE102" i="57"/>
  <c r="U103" i="57"/>
  <c r="V103" i="57"/>
  <c r="AC103" i="57"/>
  <c r="AD103" i="57"/>
  <c r="AE103" i="57"/>
  <c r="U104" i="57"/>
  <c r="V104" i="57"/>
  <c r="AC104" i="57"/>
  <c r="AD104" i="57"/>
  <c r="AE104" i="57"/>
  <c r="U105" i="57"/>
  <c r="V105" i="57"/>
  <c r="AC105" i="57"/>
  <c r="AD105" i="57"/>
  <c r="AE105" i="57"/>
  <c r="U106" i="57"/>
  <c r="V106" i="57"/>
  <c r="AC106" i="57"/>
  <c r="AD106" i="57"/>
  <c r="AE106" i="57"/>
  <c r="U107" i="57"/>
  <c r="V107" i="57"/>
  <c r="AC107" i="57"/>
  <c r="AD107" i="57"/>
  <c r="AE107" i="57"/>
  <c r="U108" i="57"/>
  <c r="V108" i="57"/>
  <c r="AC108" i="57"/>
  <c r="AD108" i="57"/>
  <c r="AE108" i="57"/>
  <c r="U109" i="57"/>
  <c r="V109" i="57"/>
  <c r="AC109" i="57"/>
  <c r="AD109" i="57"/>
  <c r="AE109" i="57"/>
  <c r="U110" i="57"/>
  <c r="V110" i="57"/>
  <c r="AC110" i="57"/>
  <c r="AD110" i="57"/>
  <c r="AE110" i="57"/>
  <c r="U111" i="57"/>
  <c r="V111" i="57"/>
  <c r="AC111" i="57"/>
  <c r="AD111" i="57"/>
  <c r="AE111" i="57"/>
  <c r="AC112" i="57"/>
  <c r="AD112" i="57"/>
  <c r="U112" i="57" s="1"/>
  <c r="AE112" i="57"/>
  <c r="V112" i="57" s="1"/>
  <c r="U113" i="57"/>
  <c r="V113" i="57"/>
  <c r="AC113" i="57"/>
  <c r="AD113" i="57"/>
  <c r="AE113" i="57"/>
  <c r="U114" i="57"/>
  <c r="V114" i="57"/>
  <c r="AC114" i="57"/>
  <c r="AD114" i="57"/>
  <c r="AE114" i="57"/>
  <c r="U115" i="57"/>
  <c r="V115" i="57"/>
  <c r="AC115" i="57"/>
  <c r="AD115" i="57"/>
  <c r="AE115" i="57"/>
  <c r="U116" i="57"/>
  <c r="V116" i="57"/>
  <c r="AC116" i="57"/>
  <c r="AD116" i="57"/>
  <c r="AE116" i="57"/>
  <c r="U117" i="57"/>
  <c r="V117" i="57"/>
  <c r="AC117" i="57"/>
  <c r="AD117" i="57"/>
  <c r="AE117" i="57"/>
  <c r="U118" i="57"/>
  <c r="V118" i="57"/>
  <c r="AC118" i="57"/>
  <c r="AD118" i="57"/>
  <c r="AE118" i="57"/>
  <c r="U119" i="57"/>
  <c r="V119" i="57"/>
  <c r="AC119" i="57"/>
  <c r="AD119" i="57"/>
  <c r="AE119" i="57"/>
  <c r="U120" i="57"/>
  <c r="V120" i="57"/>
  <c r="AC120" i="57"/>
  <c r="AD120" i="57"/>
  <c r="AE120" i="57"/>
  <c r="U121" i="57"/>
  <c r="V121" i="57"/>
  <c r="AC121" i="57"/>
  <c r="AD121" i="57"/>
  <c r="AE121" i="57"/>
  <c r="U122" i="57"/>
  <c r="V122" i="57"/>
  <c r="AC122" i="57"/>
  <c r="AD122" i="57"/>
  <c r="AE122" i="57"/>
  <c r="U123" i="57"/>
  <c r="V123" i="57"/>
  <c r="AC123" i="57"/>
  <c r="AD123" i="57"/>
  <c r="AE123" i="57"/>
  <c r="AC124" i="57"/>
  <c r="AD124" i="57"/>
  <c r="U124" i="57" s="1"/>
  <c r="AE124" i="57"/>
  <c r="V124" i="57" s="1"/>
  <c r="AC125" i="57"/>
  <c r="AD125" i="57"/>
  <c r="U125" i="57" s="1"/>
  <c r="AE125" i="57"/>
  <c r="V125" i="57" s="1"/>
  <c r="U126" i="57"/>
  <c r="V126" i="57"/>
  <c r="AC126" i="57"/>
  <c r="AD126" i="57"/>
  <c r="AE126" i="57"/>
  <c r="U127" i="57"/>
  <c r="V127" i="57"/>
  <c r="AC127" i="57"/>
  <c r="AD127" i="57"/>
  <c r="AE127" i="57"/>
  <c r="U128" i="57"/>
  <c r="V128" i="57"/>
  <c r="AC128" i="57"/>
  <c r="AD128" i="57"/>
  <c r="AE128" i="57"/>
  <c r="U129" i="57"/>
  <c r="V129" i="57"/>
  <c r="AC129" i="57"/>
  <c r="AD129" i="57"/>
  <c r="AE129" i="57"/>
  <c r="U130" i="57"/>
  <c r="V130" i="57"/>
  <c r="AC130" i="57"/>
  <c r="AD130" i="57"/>
  <c r="AE130" i="57"/>
  <c r="U131" i="57"/>
  <c r="V131" i="57"/>
  <c r="AC131" i="57"/>
  <c r="AD131" i="57"/>
  <c r="AE131" i="57"/>
  <c r="U132" i="57"/>
  <c r="V132" i="57"/>
  <c r="AC132" i="57"/>
  <c r="AD132" i="57"/>
  <c r="AE132" i="57"/>
  <c r="U133" i="57"/>
  <c r="V133" i="57"/>
  <c r="AC133" i="57"/>
  <c r="AD133" i="57"/>
  <c r="AE133" i="57"/>
  <c r="U134" i="57"/>
  <c r="V134" i="57"/>
  <c r="AC134" i="57"/>
  <c r="AD134" i="57"/>
  <c r="AE134" i="57"/>
  <c r="U135" i="57"/>
  <c r="V135" i="57"/>
  <c r="AC135" i="57"/>
  <c r="AD135" i="57"/>
  <c r="AE135" i="57"/>
  <c r="U136" i="57"/>
  <c r="V136" i="57"/>
  <c r="AC136" i="57"/>
  <c r="AD136" i="57"/>
  <c r="AE136" i="57"/>
  <c r="U137" i="57"/>
  <c r="AC137" i="57"/>
  <c r="AD137" i="57"/>
  <c r="AE137" i="57"/>
  <c r="V137" i="57" s="1"/>
  <c r="U138" i="57"/>
  <c r="AC138" i="57"/>
  <c r="AD138" i="57"/>
  <c r="AE138" i="57"/>
  <c r="V138" i="57" s="1"/>
  <c r="U139" i="57"/>
  <c r="V139" i="57"/>
  <c r="AC139" i="57"/>
  <c r="AD139" i="57"/>
  <c r="AE139" i="57"/>
  <c r="U140" i="57"/>
  <c r="V140" i="57"/>
  <c r="AC140" i="57"/>
  <c r="AD140" i="57"/>
  <c r="AE140" i="57"/>
  <c r="U141" i="57"/>
  <c r="V141" i="57"/>
  <c r="AC141" i="57"/>
  <c r="AD141" i="57"/>
  <c r="AE141" i="57"/>
  <c r="U142" i="57"/>
  <c r="V142" i="57"/>
  <c r="AC142" i="57"/>
  <c r="AD142" i="57"/>
  <c r="AE142" i="57"/>
  <c r="U143" i="57"/>
  <c r="V143" i="57"/>
  <c r="AC143" i="57"/>
  <c r="AD143" i="57"/>
  <c r="AE143" i="57"/>
  <c r="U144" i="57"/>
  <c r="V144" i="57"/>
  <c r="AC144" i="57"/>
  <c r="AD144" i="57"/>
  <c r="AE144" i="57"/>
  <c r="U145" i="57"/>
  <c r="V145" i="57"/>
  <c r="AC145" i="57"/>
  <c r="AD145" i="57"/>
  <c r="AE145" i="57"/>
  <c r="U146" i="57"/>
  <c r="V146" i="57"/>
  <c r="AC146" i="57"/>
  <c r="AD146" i="57"/>
  <c r="AE146" i="57"/>
  <c r="U147" i="57"/>
  <c r="V147" i="57"/>
  <c r="AC147" i="57"/>
  <c r="AD147" i="57"/>
  <c r="AE147" i="57"/>
  <c r="BL70" i="59" l="1"/>
  <c r="BK70" i="59"/>
  <c r="BL71" i="59"/>
  <c r="M74" i="57"/>
  <c r="L74" i="57"/>
  <c r="BL71" i="58"/>
  <c r="BL70" i="58"/>
  <c r="BK71" i="58"/>
  <c r="BK70" i="58"/>
  <c r="BK71" i="59"/>
  <c r="H74" i="57"/>
  <c r="BJ71" i="59"/>
  <c r="J75" i="57"/>
  <c r="BG71" i="58"/>
  <c r="BI71" i="58"/>
  <c r="BJ71" i="58"/>
  <c r="BJ70" i="59"/>
  <c r="BH71" i="59"/>
  <c r="BG70" i="58"/>
  <c r="H75" i="57"/>
  <c r="BW66" i="58"/>
  <c r="I75" i="57"/>
  <c r="BJ70" i="58"/>
  <c r="K75" i="57"/>
  <c r="I74" i="57"/>
  <c r="K74" i="57"/>
  <c r="J74" i="57"/>
  <c r="BI70" i="58"/>
  <c r="BH71" i="58"/>
  <c r="BH70" i="58"/>
  <c r="BI71" i="59"/>
  <c r="BG70" i="59"/>
  <c r="BG71" i="59"/>
  <c r="BH70" i="59"/>
  <c r="BI70" i="59"/>
  <c r="BW66" i="59"/>
  <c r="Z71" i="57"/>
  <c r="X71" i="57" s="1"/>
  <c r="BY68" i="59"/>
  <c r="BY68" i="58"/>
  <c r="N102" i="58" l="1"/>
  <c r="M294" i="71" s="1"/>
  <c r="AB53" i="59"/>
  <c r="D108" i="71" s="1"/>
  <c r="AB50" i="59"/>
  <c r="D105" i="71" s="1"/>
  <c r="N94" i="71" s="1"/>
  <c r="D44" i="57"/>
  <c r="D436" i="71" s="1"/>
  <c r="AB52" i="59"/>
  <c r="D107" i="71" s="1"/>
  <c r="N105" i="58"/>
  <c r="M297" i="71" s="1"/>
  <c r="AB49" i="59"/>
  <c r="D104" i="71" s="1"/>
  <c r="AB51" i="59"/>
  <c r="D106" i="71" s="1"/>
  <c r="AB48" i="59"/>
  <c r="D103" i="71" s="1"/>
  <c r="AB47" i="59"/>
  <c r="D102" i="71" s="1"/>
  <c r="M70" i="71" s="1"/>
  <c r="D42" i="57"/>
  <c r="D434" i="71" s="1"/>
  <c r="D43" i="57"/>
  <c r="D40" i="57"/>
  <c r="D432" i="71" s="1"/>
  <c r="D39" i="57"/>
  <c r="D431" i="71" s="1"/>
  <c r="M401" i="71" s="1"/>
  <c r="D41" i="57"/>
  <c r="D433" i="71" s="1"/>
  <c r="D45" i="57"/>
  <c r="D437" i="71" s="1"/>
  <c r="N104" i="58"/>
  <c r="M296" i="71" s="1"/>
  <c r="N103" i="58"/>
  <c r="M295" i="71" s="1"/>
  <c r="N101" i="58"/>
  <c r="M293" i="71" s="1"/>
  <c r="N100" i="58"/>
  <c r="M292" i="71" s="1"/>
  <c r="N99" i="58"/>
  <c r="M291" i="71" s="1"/>
  <c r="D259" i="71" s="1"/>
  <c r="Z72" i="57"/>
  <c r="X72" i="57" s="1"/>
  <c r="BY69" i="59"/>
  <c r="BW68" i="59"/>
  <c r="BY69" i="58"/>
  <c r="BW68" i="58"/>
  <c r="Z73" i="57" l="1"/>
  <c r="D108" i="37"/>
  <c r="N86" i="71"/>
  <c r="N90" i="71"/>
  <c r="D436" i="37"/>
  <c r="D107" i="37"/>
  <c r="D263" i="71"/>
  <c r="M297" i="37"/>
  <c r="M409" i="71"/>
  <c r="D106" i="37"/>
  <c r="N78" i="71"/>
  <c r="M78" i="71"/>
  <c r="D267" i="71"/>
  <c r="N70" i="71"/>
  <c r="N74" i="71"/>
  <c r="M74" i="71"/>
  <c r="D435" i="71"/>
  <c r="D435" i="37"/>
  <c r="M405" i="71"/>
  <c r="D437" i="37"/>
  <c r="D432" i="37"/>
  <c r="D431" i="37"/>
  <c r="M401" i="37" s="1"/>
  <c r="M295" i="37"/>
  <c r="M291" i="37"/>
  <c r="D259" i="37" s="1"/>
  <c r="E259" i="71"/>
  <c r="E263" i="71"/>
  <c r="E267" i="71"/>
  <c r="M296" i="37"/>
  <c r="D104" i="37"/>
  <c r="M293" i="37"/>
  <c r="D102" i="37"/>
  <c r="M70" i="37" s="1"/>
  <c r="D434" i="37"/>
  <c r="D103" i="37"/>
  <c r="D105" i="37"/>
  <c r="M292" i="37"/>
  <c r="M294" i="37"/>
  <c r="D433" i="37"/>
  <c r="X27" i="57"/>
  <c r="C438" i="71" s="1"/>
  <c r="B88" i="59"/>
  <c r="C109" i="71" s="1"/>
  <c r="P102" i="58"/>
  <c r="L298" i="71" s="1"/>
  <c r="BY70" i="59"/>
  <c r="BW69" i="59"/>
  <c r="BW69" i="58"/>
  <c r="BY70" i="58"/>
  <c r="X73" i="57"/>
  <c r="Z74" i="57"/>
  <c r="D263" i="37" l="1"/>
  <c r="M74" i="37"/>
  <c r="N70" i="37"/>
  <c r="N86" i="37"/>
  <c r="N90" i="37"/>
  <c r="N94" i="37"/>
  <c r="N74" i="37"/>
  <c r="E259" i="37"/>
  <c r="M78" i="37"/>
  <c r="D267" i="37"/>
  <c r="E263" i="37"/>
  <c r="E267" i="37"/>
  <c r="N78" i="37"/>
  <c r="M409" i="37"/>
  <c r="M405" i="37"/>
  <c r="C109" i="37"/>
  <c r="AB8" i="59"/>
  <c r="G106" i="71" s="1"/>
  <c r="AB7" i="59"/>
  <c r="G105" i="71" s="1"/>
  <c r="AB6" i="59"/>
  <c r="G104" i="71" s="1"/>
  <c r="AB9" i="59"/>
  <c r="G107" i="71" s="1"/>
  <c r="AB5" i="59"/>
  <c r="G103" i="71" s="1"/>
  <c r="AB12" i="59"/>
  <c r="G110" i="71" s="1"/>
  <c r="AB4" i="59"/>
  <c r="AB11" i="59"/>
  <c r="G109" i="71" s="1"/>
  <c r="AB10" i="59"/>
  <c r="G108" i="71" s="1"/>
  <c r="C438" i="37"/>
  <c r="Q40" i="57"/>
  <c r="G434" i="71" s="1"/>
  <c r="Q39" i="57"/>
  <c r="G433" i="71" s="1"/>
  <c r="Q38" i="57"/>
  <c r="G432" i="71" s="1"/>
  <c r="Q45" i="57"/>
  <c r="G439" i="71" s="1"/>
  <c r="Q37" i="57"/>
  <c r="Q44" i="57"/>
  <c r="G438" i="71" s="1"/>
  <c r="Q43" i="57"/>
  <c r="G437" i="71" s="1"/>
  <c r="Q41" i="57"/>
  <c r="G435" i="71" s="1"/>
  <c r="Q42" i="57"/>
  <c r="G436" i="71" s="1"/>
  <c r="L298" i="37"/>
  <c r="K94" i="58"/>
  <c r="P294" i="71" s="1"/>
  <c r="K92" i="58"/>
  <c r="P293" i="71" s="1"/>
  <c r="K90" i="58"/>
  <c r="P292" i="71" s="1"/>
  <c r="K104" i="58"/>
  <c r="P299" i="71" s="1"/>
  <c r="K96" i="58"/>
  <c r="P295" i="71" s="1"/>
  <c r="K102" i="58"/>
  <c r="P298" i="71" s="1"/>
  <c r="K88" i="58"/>
  <c r="K100" i="58"/>
  <c r="P297" i="71" s="1"/>
  <c r="K98" i="58"/>
  <c r="P296" i="71" s="1"/>
  <c r="K14" i="41"/>
  <c r="K36" i="41"/>
  <c r="K25" i="41"/>
  <c r="BW70" i="59"/>
  <c r="BY71" i="59"/>
  <c r="BW70" i="58"/>
  <c r="BY71" i="58"/>
  <c r="X74" i="57"/>
  <c r="Z75" i="57"/>
  <c r="P291" i="71" l="1"/>
  <c r="J25" i="41"/>
  <c r="I25" i="41"/>
  <c r="G431" i="71"/>
  <c r="I36" i="41"/>
  <c r="J36" i="41"/>
  <c r="G102" i="71"/>
  <c r="I14" i="41"/>
  <c r="J14" i="41"/>
  <c r="P292" i="37"/>
  <c r="P297" i="37"/>
  <c r="G432" i="37"/>
  <c r="G110" i="37"/>
  <c r="P291" i="37"/>
  <c r="G433" i="37"/>
  <c r="G103" i="37"/>
  <c r="P298" i="37"/>
  <c r="G107" i="37"/>
  <c r="G434" i="37"/>
  <c r="P295" i="37"/>
  <c r="G435" i="37"/>
  <c r="G104" i="37"/>
  <c r="G436" i="37"/>
  <c r="P299" i="37"/>
  <c r="G437" i="37"/>
  <c r="G105" i="37"/>
  <c r="G106" i="37"/>
  <c r="G438" i="37"/>
  <c r="G108" i="37"/>
  <c r="P293" i="37"/>
  <c r="G431" i="37"/>
  <c r="G109" i="37"/>
  <c r="P296" i="37"/>
  <c r="P294" i="37"/>
  <c r="G439" i="37"/>
  <c r="G102" i="37"/>
  <c r="BY72" i="59"/>
  <c r="BW71" i="59"/>
  <c r="BW71" i="58"/>
  <c r="BY72" i="58"/>
  <c r="X75" i="57"/>
  <c r="Z76" i="57"/>
  <c r="BW72" i="59" l="1"/>
  <c r="BY73" i="59"/>
  <c r="BY73" i="58"/>
  <c r="BW72" i="58"/>
  <c r="X76" i="57"/>
  <c r="Z77" i="57"/>
  <c r="BY74" i="59" l="1"/>
  <c r="BW73" i="59"/>
  <c r="BW73" i="58"/>
  <c r="BY74" i="58"/>
  <c r="X77" i="57"/>
  <c r="Z78" i="57"/>
  <c r="BW74" i="59" l="1"/>
  <c r="BY75" i="59"/>
  <c r="BW74" i="58"/>
  <c r="BY75" i="58"/>
  <c r="X78" i="57"/>
  <c r="Z79" i="57"/>
  <c r="BY76" i="59" l="1"/>
  <c r="BW75" i="59"/>
  <c r="BW75" i="58"/>
  <c r="BY76" i="58"/>
  <c r="X79" i="57"/>
  <c r="Z80" i="57"/>
  <c r="BW76" i="59" l="1"/>
  <c r="BY77" i="59"/>
  <c r="BW76" i="58"/>
  <c r="BY77" i="58"/>
  <c r="X80" i="57"/>
  <c r="Z81" i="57"/>
  <c r="BY78" i="59" l="1"/>
  <c r="BW77" i="59"/>
  <c r="BW77" i="58"/>
  <c r="BY78" i="58"/>
  <c r="X81" i="57"/>
  <c r="Z82" i="57"/>
  <c r="BW78" i="59" l="1"/>
  <c r="BY79" i="59"/>
  <c r="BW78" i="58"/>
  <c r="BY79" i="58"/>
  <c r="X82" i="57"/>
  <c r="Z83" i="57"/>
  <c r="BY80" i="59" l="1"/>
  <c r="BW79" i="59"/>
  <c r="BW79" i="58"/>
  <c r="BY80" i="58"/>
  <c r="X83" i="57"/>
  <c r="Z84" i="57"/>
  <c r="BW80" i="59" l="1"/>
  <c r="BY81" i="59"/>
  <c r="BY81" i="58"/>
  <c r="BW80" i="58"/>
  <c r="X84" i="57"/>
  <c r="Z85" i="57"/>
  <c r="BY82" i="59" l="1"/>
  <c r="BW81" i="59"/>
  <c r="BW81" i="58"/>
  <c r="BY82" i="58"/>
  <c r="X85" i="57"/>
  <c r="Z86" i="57"/>
  <c r="BW82" i="59" l="1"/>
  <c r="BY83" i="59"/>
  <c r="BW82" i="58"/>
  <c r="BY83" i="58"/>
  <c r="X86" i="57"/>
  <c r="Z87" i="57"/>
  <c r="BY84" i="59" l="1"/>
  <c r="BW83" i="59"/>
  <c r="BW83" i="58"/>
  <c r="BY84" i="58"/>
  <c r="X87" i="57"/>
  <c r="Z88" i="57"/>
  <c r="BW84" i="59" l="1"/>
  <c r="BY85" i="59"/>
  <c r="BW84" i="58"/>
  <c r="BY85" i="58"/>
  <c r="X88" i="57"/>
  <c r="Z89" i="57"/>
  <c r="BY86" i="59" l="1"/>
  <c r="BW85" i="59"/>
  <c r="BW85" i="58"/>
  <c r="BY86" i="58"/>
  <c r="X89" i="57"/>
  <c r="Z90" i="57"/>
  <c r="BW86" i="59" l="1"/>
  <c r="BY87" i="59"/>
  <c r="BW86" i="58"/>
  <c r="BY87" i="58"/>
  <c r="X90" i="57"/>
  <c r="Z91" i="57"/>
  <c r="BY88" i="59" l="1"/>
  <c r="BW87" i="59"/>
  <c r="BY88" i="58"/>
  <c r="BW87" i="58"/>
  <c r="X91" i="57"/>
  <c r="Z92" i="57"/>
  <c r="BW88" i="59" l="1"/>
  <c r="BY89" i="59"/>
  <c r="BW88" i="58"/>
  <c r="BY89" i="58"/>
  <c r="X92" i="57"/>
  <c r="Z93" i="57"/>
  <c r="BW89" i="59" l="1"/>
  <c r="BY90" i="59"/>
  <c r="BY90" i="58"/>
  <c r="BW89" i="58"/>
  <c r="X93" i="57"/>
  <c r="Z94" i="57"/>
  <c r="BW90" i="59" l="1"/>
  <c r="BY91" i="59"/>
  <c r="BW90" i="58"/>
  <c r="BY91" i="58"/>
  <c r="X94" i="57"/>
  <c r="Z95" i="57"/>
  <c r="BW91" i="59" l="1"/>
  <c r="BY92" i="59"/>
  <c r="BY92" i="58"/>
  <c r="BW91" i="58"/>
  <c r="X95" i="57"/>
  <c r="Z96" i="57"/>
  <c r="BW92" i="59" l="1"/>
  <c r="BY93" i="59"/>
  <c r="BW92" i="58"/>
  <c r="BY93" i="58"/>
  <c r="X96" i="57"/>
  <c r="Z97" i="57"/>
  <c r="BW93" i="59" l="1"/>
  <c r="BY94" i="59"/>
  <c r="BW93" i="58"/>
  <c r="BY94" i="58"/>
  <c r="X97" i="57"/>
  <c r="Z98" i="57"/>
  <c r="BY95" i="59" l="1"/>
  <c r="BW94" i="59"/>
  <c r="BW94" i="58"/>
  <c r="BY95" i="58"/>
  <c r="X98" i="57"/>
  <c r="Z99" i="57"/>
  <c r="BW95" i="59" l="1"/>
  <c r="BY96" i="59"/>
  <c r="BW95" i="58"/>
  <c r="BY96" i="58"/>
  <c r="X99" i="57"/>
  <c r="Z100" i="57"/>
  <c r="BW96" i="59" l="1"/>
  <c r="BY97" i="59"/>
  <c r="BW96" i="58"/>
  <c r="BY97" i="58"/>
  <c r="X100" i="57"/>
  <c r="Z101" i="57"/>
  <c r="BW97" i="59" l="1"/>
  <c r="BY98" i="59"/>
  <c r="BW97" i="58"/>
  <c r="BY98" i="58"/>
  <c r="X101" i="57"/>
  <c r="Z102" i="57"/>
  <c r="BW98" i="59" l="1"/>
  <c r="BY99" i="59"/>
  <c r="BY99" i="58"/>
  <c r="BW98" i="58"/>
  <c r="X102" i="57"/>
  <c r="Z103" i="57"/>
  <c r="BW99" i="59" l="1"/>
  <c r="BY100" i="59"/>
  <c r="BY100" i="58"/>
  <c r="BW99" i="58"/>
  <c r="X103" i="57"/>
  <c r="Z104" i="57"/>
  <c r="BW100" i="59" l="1"/>
  <c r="BY101" i="59"/>
  <c r="BY101" i="58"/>
  <c r="BW100" i="58"/>
  <c r="X104" i="57"/>
  <c r="Z105" i="57"/>
  <c r="BW101" i="59" l="1"/>
  <c r="BY102" i="59"/>
  <c r="BY102" i="58"/>
  <c r="BW101" i="58"/>
  <c r="X105" i="57"/>
  <c r="Z106" i="57"/>
  <c r="BW102" i="59" l="1"/>
  <c r="BY103" i="59"/>
  <c r="BY103" i="58"/>
  <c r="BW102" i="58"/>
  <c r="X106" i="57"/>
  <c r="Z107" i="57"/>
  <c r="BW103" i="59" l="1"/>
  <c r="BY104" i="59"/>
  <c r="BW103" i="58"/>
  <c r="BY104" i="58"/>
  <c r="X107" i="57"/>
  <c r="Z108" i="57"/>
  <c r="BW104" i="59" l="1"/>
  <c r="BY105" i="59"/>
  <c r="BW104" i="58"/>
  <c r="BY105" i="58"/>
  <c r="Z109" i="57"/>
  <c r="X108" i="57"/>
  <c r="BW105" i="59" l="1"/>
  <c r="BY106" i="59"/>
  <c r="BW105" i="58"/>
  <c r="BY106" i="58"/>
  <c r="X109" i="57"/>
  <c r="Z110" i="57"/>
  <c r="BW106" i="59" l="1"/>
  <c r="BY107" i="59"/>
  <c r="BW106" i="58"/>
  <c r="BY107" i="58"/>
  <c r="X110" i="57"/>
  <c r="Z111" i="57"/>
  <c r="BW107" i="59" l="1"/>
  <c r="BY108" i="59"/>
  <c r="BW107" i="58"/>
  <c r="BY108" i="58"/>
  <c r="X111" i="57"/>
  <c r="Z112" i="57"/>
  <c r="BW108" i="59" l="1"/>
  <c r="BY109" i="59"/>
  <c r="BW108" i="58"/>
  <c r="BY109" i="58"/>
  <c r="X112" i="57"/>
  <c r="Z113" i="57"/>
  <c r="BW109" i="59" l="1"/>
  <c r="BY110" i="59"/>
  <c r="BW109" i="58"/>
  <c r="BY110" i="58"/>
  <c r="X113" i="57"/>
  <c r="Z114" i="57"/>
  <c r="BY111" i="59" l="1"/>
  <c r="BW110" i="59"/>
  <c r="BW110" i="58"/>
  <c r="BY111" i="58"/>
  <c r="X114" i="57"/>
  <c r="Z115" i="57"/>
  <c r="BW111" i="59" l="1"/>
  <c r="BY112" i="59"/>
  <c r="BW111" i="58"/>
  <c r="BY112" i="58"/>
  <c r="X115" i="57"/>
  <c r="Z116" i="57"/>
  <c r="BW112" i="59" l="1"/>
  <c r="BY113" i="59"/>
  <c r="BW112" i="58"/>
  <c r="BY113" i="58"/>
  <c r="X116" i="57"/>
  <c r="Z117" i="57"/>
  <c r="BW113" i="59" l="1"/>
  <c r="BY114" i="59"/>
  <c r="BY114" i="58"/>
  <c r="BW113" i="58"/>
  <c r="X117" i="57"/>
  <c r="Z118" i="57"/>
  <c r="BW114" i="59" l="1"/>
  <c r="BY115" i="59"/>
  <c r="BW114" i="58"/>
  <c r="BY115" i="58"/>
  <c r="X118" i="57"/>
  <c r="Z119" i="57"/>
  <c r="BW115" i="59" l="1"/>
  <c r="BY116" i="59"/>
  <c r="BW115" i="58"/>
  <c r="BY116" i="58"/>
  <c r="X119" i="57"/>
  <c r="Z120" i="57"/>
  <c r="BW116" i="59" l="1"/>
  <c r="BY117" i="59"/>
  <c r="BW116" i="58"/>
  <c r="BY117" i="58"/>
  <c r="X120" i="57"/>
  <c r="Z121" i="57"/>
  <c r="BW117" i="59" l="1"/>
  <c r="BY118" i="59"/>
  <c r="BW117" i="58"/>
  <c r="BY118" i="58"/>
  <c r="X121" i="57"/>
  <c r="Z122" i="57"/>
  <c r="BY119" i="59" l="1"/>
  <c r="BW118" i="59"/>
  <c r="BW118" i="58"/>
  <c r="BY119" i="58"/>
  <c r="X122" i="57"/>
  <c r="Z123" i="57"/>
  <c r="BW119" i="59" l="1"/>
  <c r="BY120" i="59"/>
  <c r="BW119" i="58"/>
  <c r="BY120" i="58"/>
  <c r="X123" i="57"/>
  <c r="Z124" i="57"/>
  <c r="BW120" i="59" l="1"/>
  <c r="BY121" i="59"/>
  <c r="BW120" i="58"/>
  <c r="BY121" i="58"/>
  <c r="X124" i="57"/>
  <c r="Z125" i="57"/>
  <c r="BW121" i="59" l="1"/>
  <c r="BY122" i="59"/>
  <c r="BW121" i="58"/>
  <c r="BY122" i="58"/>
  <c r="X125" i="57"/>
  <c r="Z126" i="57"/>
  <c r="BW122" i="59" l="1"/>
  <c r="BY123" i="59"/>
  <c r="BW122" i="58"/>
  <c r="BY123" i="58"/>
  <c r="X126" i="57"/>
  <c r="Z127" i="57"/>
  <c r="BW123" i="59" l="1"/>
  <c r="BY124" i="59"/>
  <c r="BW123" i="58"/>
  <c r="BY124" i="58"/>
  <c r="X127" i="57"/>
  <c r="Z128" i="57"/>
  <c r="BW124" i="59" l="1"/>
  <c r="BY125" i="59"/>
  <c r="BW124" i="58"/>
  <c r="BY125" i="58"/>
  <c r="X128" i="57"/>
  <c r="Z129" i="57"/>
  <c r="BW125" i="59" l="1"/>
  <c r="BY126" i="59"/>
  <c r="BW125" i="58"/>
  <c r="BY126" i="58"/>
  <c r="X129" i="57"/>
  <c r="Z130" i="57"/>
  <c r="BY127" i="59" l="1"/>
  <c r="BW126" i="59"/>
  <c r="BW126" i="58"/>
  <c r="BY127" i="58"/>
  <c r="X130" i="57"/>
  <c r="Z131" i="57"/>
  <c r="BW127" i="59" l="1"/>
  <c r="BY128" i="59"/>
  <c r="BW127" i="58"/>
  <c r="BY128" i="58"/>
  <c r="X131" i="57"/>
  <c r="Z132" i="57"/>
  <c r="BW128" i="59" l="1"/>
  <c r="BY129" i="59"/>
  <c r="BW128" i="58"/>
  <c r="BY129" i="58"/>
  <c r="Z133" i="57"/>
  <c r="X132" i="57"/>
  <c r="BW129" i="59" l="1"/>
  <c r="BY130" i="59"/>
  <c r="BY130" i="58"/>
  <c r="BW129" i="58"/>
  <c r="X133" i="57"/>
  <c r="Z134" i="57"/>
  <c r="BW130" i="59" l="1"/>
  <c r="BY131" i="59"/>
  <c r="BW130" i="58"/>
  <c r="BY131" i="58"/>
  <c r="X134" i="57"/>
  <c r="Z135" i="57"/>
  <c r="BW131" i="59" l="1"/>
  <c r="BY132" i="59"/>
  <c r="BW131" i="58"/>
  <c r="BY132" i="58"/>
  <c r="X135" i="57"/>
  <c r="Z136" i="57"/>
  <c r="BW132" i="59" l="1"/>
  <c r="BY133" i="59"/>
  <c r="BW132" i="58"/>
  <c r="BY133" i="58"/>
  <c r="X136" i="57"/>
  <c r="Z137" i="57"/>
  <c r="BW133" i="59" l="1"/>
  <c r="BY134" i="59"/>
  <c r="BW133" i="58"/>
  <c r="BY134" i="58"/>
  <c r="X137" i="57"/>
  <c r="Z138" i="57"/>
  <c r="BW134" i="59" l="1"/>
  <c r="BY135" i="59"/>
  <c r="BW134" i="58"/>
  <c r="BY135" i="58"/>
  <c r="X138" i="57"/>
  <c r="Z139" i="57"/>
  <c r="BW135" i="59" l="1"/>
  <c r="BY136" i="59"/>
  <c r="BW135" i="58"/>
  <c r="BY136" i="58"/>
  <c r="X139" i="57"/>
  <c r="Z140" i="57"/>
  <c r="BW136" i="59" l="1"/>
  <c r="BY137" i="59"/>
  <c r="BW136" i="58"/>
  <c r="BY137" i="58"/>
  <c r="X140" i="57"/>
  <c r="Z141" i="57"/>
  <c r="BW137" i="59" l="1"/>
  <c r="BY138" i="59"/>
  <c r="BY138" i="58"/>
  <c r="BW137" i="58"/>
  <c r="X141" i="57"/>
  <c r="Z142" i="57"/>
  <c r="BW138" i="59" l="1"/>
  <c r="BY139" i="59"/>
  <c r="BW138" i="58"/>
  <c r="BY139" i="58"/>
  <c r="X142" i="57"/>
  <c r="Z143" i="57"/>
  <c r="BW139" i="59" l="1"/>
  <c r="BY140" i="59"/>
  <c r="BW140" i="59" s="1"/>
  <c r="BW139" i="58"/>
  <c r="BY140" i="58"/>
  <c r="BW140" i="58" s="1"/>
  <c r="X143" i="57"/>
  <c r="Z144" i="57"/>
  <c r="X144" i="57" s="1"/>
  <c r="CY9" i="56" l="1"/>
  <c r="BX61" i="56"/>
  <c r="BW65" i="56"/>
  <c r="BY66" i="56"/>
  <c r="BW66" i="56" s="1"/>
  <c r="BT70" i="56"/>
  <c r="BU70" i="56"/>
  <c r="BT71" i="56"/>
  <c r="BU71" i="56"/>
  <c r="BT72" i="56"/>
  <c r="BU72" i="56"/>
  <c r="BT73" i="56"/>
  <c r="BU73" i="56"/>
  <c r="BT74" i="56"/>
  <c r="BU74" i="56"/>
  <c r="BT75" i="56"/>
  <c r="BU75" i="56"/>
  <c r="BT76" i="56"/>
  <c r="BU76" i="56"/>
  <c r="BT77" i="56"/>
  <c r="BU77" i="56"/>
  <c r="BT79" i="56"/>
  <c r="BU79" i="56"/>
  <c r="BT80" i="56"/>
  <c r="BU80" i="56"/>
  <c r="BT81" i="56"/>
  <c r="BU81" i="56"/>
  <c r="BT82" i="56"/>
  <c r="BU82" i="56"/>
  <c r="BT83" i="56"/>
  <c r="BU83" i="56"/>
  <c r="BT84" i="56"/>
  <c r="BU84" i="56"/>
  <c r="BT85" i="56"/>
  <c r="BU85" i="56"/>
  <c r="BT86" i="56"/>
  <c r="BU86" i="56"/>
  <c r="BT87" i="56"/>
  <c r="BU87" i="56"/>
  <c r="BT88" i="56"/>
  <c r="BU88" i="56"/>
  <c r="AN89" i="56"/>
  <c r="AO89" i="56"/>
  <c r="BT68" i="56" s="1"/>
  <c r="AP89" i="56"/>
  <c r="BU68" i="56" s="1"/>
  <c r="BT89" i="56"/>
  <c r="BU89" i="56"/>
  <c r="AN90" i="56"/>
  <c r="AO90" i="56"/>
  <c r="BT69" i="56" s="1"/>
  <c r="AP90" i="56"/>
  <c r="BU69" i="56" s="1"/>
  <c r="BT90" i="56"/>
  <c r="BU90" i="56"/>
  <c r="AN91" i="56"/>
  <c r="AO91" i="56"/>
  <c r="AP91" i="56"/>
  <c r="BT91" i="56"/>
  <c r="BU91" i="56"/>
  <c r="AN92" i="56"/>
  <c r="AO92" i="56"/>
  <c r="AP92" i="56"/>
  <c r="BT92" i="56"/>
  <c r="BU92" i="56"/>
  <c r="AN93" i="56"/>
  <c r="AO93" i="56"/>
  <c r="AP93" i="56"/>
  <c r="AN94" i="56"/>
  <c r="AO94" i="56"/>
  <c r="AP94" i="56"/>
  <c r="AN95" i="56"/>
  <c r="AO95" i="56"/>
  <c r="AP95" i="56"/>
  <c r="BT95" i="56"/>
  <c r="BU95" i="56"/>
  <c r="AN96" i="56"/>
  <c r="AO96" i="56"/>
  <c r="AP96" i="56"/>
  <c r="AN97" i="56"/>
  <c r="AO97" i="56"/>
  <c r="AP97" i="56"/>
  <c r="BT97" i="56"/>
  <c r="BU97" i="56"/>
  <c r="AN98" i="56"/>
  <c r="AO98" i="56"/>
  <c r="AP98" i="56"/>
  <c r="BT98" i="56"/>
  <c r="BU98" i="56"/>
  <c r="AN99" i="56"/>
  <c r="AO99" i="56"/>
  <c r="BT78" i="56" s="1"/>
  <c r="AP99" i="56"/>
  <c r="BU78" i="56" s="1"/>
  <c r="AN100" i="56"/>
  <c r="AO100" i="56"/>
  <c r="AP100" i="56"/>
  <c r="BT100" i="56"/>
  <c r="BU100" i="56"/>
  <c r="AN101" i="56"/>
  <c r="AO101" i="56"/>
  <c r="AP101" i="56"/>
  <c r="BT101" i="56"/>
  <c r="BU101" i="56"/>
  <c r="AN102" i="56"/>
  <c r="AO102" i="56"/>
  <c r="AP102" i="56"/>
  <c r="BT102" i="56"/>
  <c r="BU102" i="56"/>
  <c r="AN103" i="56"/>
  <c r="AO103" i="56"/>
  <c r="AP103" i="56"/>
  <c r="AN104" i="56"/>
  <c r="AO104" i="56"/>
  <c r="AP104" i="56"/>
  <c r="BT104" i="56"/>
  <c r="BU104" i="56"/>
  <c r="AN105" i="56"/>
  <c r="AO105" i="56"/>
  <c r="AP105" i="56"/>
  <c r="AN106" i="56"/>
  <c r="AO106" i="56"/>
  <c r="AP106" i="56"/>
  <c r="BT106" i="56"/>
  <c r="BU106" i="56"/>
  <c r="AN107" i="56"/>
  <c r="AO107" i="56"/>
  <c r="AP107" i="56"/>
  <c r="BT107" i="56"/>
  <c r="BU107" i="56"/>
  <c r="AN108" i="56"/>
  <c r="AO108" i="56"/>
  <c r="AP108" i="56"/>
  <c r="BU108" i="56"/>
  <c r="AN109" i="56"/>
  <c r="AO109" i="56"/>
  <c r="AP109" i="56"/>
  <c r="AN110" i="56"/>
  <c r="AO110" i="56"/>
  <c r="AP110" i="56"/>
  <c r="BT110" i="56"/>
  <c r="BU110" i="56"/>
  <c r="AN111" i="56"/>
  <c r="AO111" i="56"/>
  <c r="AP111" i="56"/>
  <c r="AN112" i="56"/>
  <c r="AO112" i="56"/>
  <c r="AP112" i="56"/>
  <c r="BT112" i="56"/>
  <c r="BU112" i="56"/>
  <c r="AN113" i="56"/>
  <c r="AO113" i="56"/>
  <c r="AP113" i="56"/>
  <c r="BT113" i="56"/>
  <c r="BU113" i="56"/>
  <c r="AN114" i="56"/>
  <c r="AO114" i="56"/>
  <c r="BT93" i="56" s="1"/>
  <c r="AP114" i="56"/>
  <c r="BU93" i="56" s="1"/>
  <c r="AN115" i="56"/>
  <c r="AO115" i="56"/>
  <c r="BT94" i="56" s="1"/>
  <c r="AP115" i="56"/>
  <c r="BU94" i="56" s="1"/>
  <c r="BT115" i="56"/>
  <c r="BU115" i="56"/>
  <c r="AN116" i="56"/>
  <c r="AO116" i="56"/>
  <c r="AP116" i="56"/>
  <c r="AN117" i="56"/>
  <c r="AO117" i="56"/>
  <c r="BT96" i="56" s="1"/>
  <c r="AP117" i="56"/>
  <c r="BU96" i="56" s="1"/>
  <c r="BU117" i="56"/>
  <c r="AN118" i="56"/>
  <c r="AO118" i="56"/>
  <c r="AP118" i="56"/>
  <c r="BT118" i="56"/>
  <c r="BU118" i="56"/>
  <c r="AN119" i="56"/>
  <c r="AO119" i="56"/>
  <c r="AP119" i="56"/>
  <c r="BT119" i="56"/>
  <c r="BU119" i="56"/>
  <c r="AN120" i="56"/>
  <c r="AO120" i="56"/>
  <c r="BT99" i="56" s="1"/>
  <c r="AP120" i="56"/>
  <c r="BU99" i="56" s="1"/>
  <c r="BT120" i="56"/>
  <c r="BU120" i="56"/>
  <c r="AN121" i="56"/>
  <c r="AO121" i="56"/>
  <c r="AP121" i="56"/>
  <c r="AN122" i="56"/>
  <c r="AO122" i="56"/>
  <c r="AP122" i="56"/>
  <c r="BT122" i="56"/>
  <c r="BU122" i="56"/>
  <c r="AN123" i="56"/>
  <c r="AO123" i="56"/>
  <c r="AP123" i="56"/>
  <c r="BT123" i="56"/>
  <c r="BU123" i="56"/>
  <c r="AN124" i="56"/>
  <c r="AO124" i="56"/>
  <c r="BT103" i="56" s="1"/>
  <c r="AP124" i="56"/>
  <c r="BU103" i="56" s="1"/>
  <c r="BT124" i="56"/>
  <c r="BU124" i="56"/>
  <c r="AN125" i="56"/>
  <c r="AO125" i="56"/>
  <c r="AP125" i="56"/>
  <c r="BT125" i="56"/>
  <c r="BU125" i="56"/>
  <c r="AN126" i="56"/>
  <c r="AO126" i="56"/>
  <c r="BT105" i="56" s="1"/>
  <c r="AP126" i="56"/>
  <c r="BU105" i="56" s="1"/>
  <c r="BT126" i="56"/>
  <c r="BU126" i="56"/>
  <c r="AN127" i="56"/>
  <c r="AO127" i="56"/>
  <c r="AP127" i="56"/>
  <c r="BT127" i="56"/>
  <c r="BU127" i="56"/>
  <c r="AN128" i="56"/>
  <c r="AO128" i="56"/>
  <c r="AP128" i="56"/>
  <c r="BT128" i="56"/>
  <c r="BU128" i="56"/>
  <c r="AN129" i="56"/>
  <c r="AO129" i="56"/>
  <c r="BT108" i="56" s="1"/>
  <c r="AP129" i="56"/>
  <c r="BT129" i="56"/>
  <c r="BU129" i="56"/>
  <c r="AN130" i="56"/>
  <c r="AO130" i="56"/>
  <c r="BT109" i="56" s="1"/>
  <c r="AP130" i="56"/>
  <c r="BU109" i="56" s="1"/>
  <c r="BT130" i="56"/>
  <c r="BU130" i="56"/>
  <c r="AN131" i="56"/>
  <c r="AO131" i="56"/>
  <c r="AP131" i="56"/>
  <c r="BT131" i="56"/>
  <c r="BU131" i="56"/>
  <c r="AN132" i="56"/>
  <c r="AO132" i="56"/>
  <c r="BT111" i="56" s="1"/>
  <c r="AP132" i="56"/>
  <c r="BU111" i="56" s="1"/>
  <c r="BT132" i="56"/>
  <c r="BU132" i="56"/>
  <c r="AN133" i="56"/>
  <c r="AO133" i="56"/>
  <c r="AP133" i="56"/>
  <c r="BT133" i="56"/>
  <c r="BU133" i="56"/>
  <c r="AN134" i="56"/>
  <c r="AO134" i="56"/>
  <c r="AP134" i="56"/>
  <c r="BT134" i="56"/>
  <c r="BU134" i="56"/>
  <c r="AN135" i="56"/>
  <c r="AO135" i="56"/>
  <c r="BT114" i="56" s="1"/>
  <c r="AP135" i="56"/>
  <c r="BU114" i="56" s="1"/>
  <c r="BT135" i="56"/>
  <c r="BU135" i="56"/>
  <c r="AN136" i="56"/>
  <c r="AO136" i="56"/>
  <c r="AP136" i="56"/>
  <c r="BT136" i="56"/>
  <c r="BU136" i="56"/>
  <c r="AN137" i="56"/>
  <c r="AO137" i="56"/>
  <c r="BT116" i="56" s="1"/>
  <c r="AP137" i="56"/>
  <c r="BU116" i="56" s="1"/>
  <c r="BT137" i="56"/>
  <c r="BU137" i="56"/>
  <c r="AN138" i="56"/>
  <c r="AO138" i="56"/>
  <c r="BT117" i="56" s="1"/>
  <c r="AP138" i="56"/>
  <c r="BT138" i="56"/>
  <c r="BU138" i="56"/>
  <c r="AN139" i="56"/>
  <c r="AO139" i="56"/>
  <c r="AP139" i="56"/>
  <c r="BT139" i="56"/>
  <c r="BU139" i="56"/>
  <c r="AN140" i="56"/>
  <c r="AO140" i="56"/>
  <c r="AP140" i="56"/>
  <c r="BT140" i="56"/>
  <c r="BU140" i="56"/>
  <c r="AN141" i="56"/>
  <c r="AO141" i="56"/>
  <c r="AP141" i="56"/>
  <c r="BT141" i="56"/>
  <c r="BU141" i="56"/>
  <c r="AN142" i="56"/>
  <c r="AO142" i="56"/>
  <c r="BT121" i="56" s="1"/>
  <c r="AP142" i="56"/>
  <c r="BU121" i="56" s="1"/>
  <c r="AN143" i="56"/>
  <c r="AO143" i="56"/>
  <c r="AP143" i="56"/>
  <c r="BT143" i="56"/>
  <c r="BU143" i="56"/>
  <c r="AN144" i="56"/>
  <c r="AO144" i="56"/>
  <c r="AP144" i="56"/>
  <c r="AN145" i="56"/>
  <c r="AO145" i="56"/>
  <c r="AP145" i="56"/>
  <c r="AN146" i="56"/>
  <c r="AO146" i="56"/>
  <c r="AP146" i="56"/>
  <c r="AN147" i="56"/>
  <c r="AO147" i="56"/>
  <c r="AP147" i="56"/>
  <c r="AN148" i="56"/>
  <c r="AO148" i="56"/>
  <c r="AP148" i="56"/>
  <c r="AN149" i="56"/>
  <c r="AO149" i="56"/>
  <c r="AP149" i="56"/>
  <c r="AN150" i="56"/>
  <c r="AO150" i="56"/>
  <c r="AP150" i="56"/>
  <c r="AN151" i="56"/>
  <c r="AO151" i="56"/>
  <c r="AP151" i="56"/>
  <c r="AN152" i="56"/>
  <c r="AO152" i="56"/>
  <c r="AP152" i="56"/>
  <c r="AN153" i="56"/>
  <c r="AO153" i="56"/>
  <c r="AP153" i="56"/>
  <c r="AN154" i="56"/>
  <c r="AO154" i="56"/>
  <c r="AP154" i="56"/>
  <c r="AN155" i="56"/>
  <c r="AO155" i="56"/>
  <c r="AP155" i="56"/>
  <c r="AN156" i="56"/>
  <c r="AO156" i="56"/>
  <c r="AP156" i="56"/>
  <c r="AN157" i="56"/>
  <c r="AO157" i="56"/>
  <c r="AP157" i="56"/>
  <c r="AN158" i="56"/>
  <c r="AO158" i="56"/>
  <c r="AP158" i="56"/>
  <c r="AN159" i="56"/>
  <c r="AO159" i="56"/>
  <c r="AP159" i="56"/>
  <c r="AN160" i="56"/>
  <c r="AO160" i="56"/>
  <c r="AP160" i="56"/>
  <c r="AN161" i="56"/>
  <c r="AO161" i="56"/>
  <c r="AP161" i="56"/>
  <c r="AN162" i="56"/>
  <c r="AO162" i="56"/>
  <c r="AP162" i="56"/>
  <c r="AN163" i="56"/>
  <c r="AO163" i="56"/>
  <c r="BT142" i="56" s="1"/>
  <c r="AP163" i="56"/>
  <c r="BU142" i="56" s="1"/>
  <c r="AN164" i="56"/>
  <c r="AO164" i="56"/>
  <c r="AP164" i="56"/>
  <c r="CY9" i="55"/>
  <c r="BX61" i="55"/>
  <c r="BW65" i="55"/>
  <c r="BY66" i="55"/>
  <c r="BW66" i="55" s="1"/>
  <c r="BT68" i="55"/>
  <c r="BU68" i="55"/>
  <c r="BT69" i="55"/>
  <c r="BU69" i="55"/>
  <c r="BT70" i="55"/>
  <c r="BU70" i="55"/>
  <c r="BT71" i="55"/>
  <c r="BU71" i="55"/>
  <c r="BN72" i="55"/>
  <c r="BO72" i="55"/>
  <c r="BP72" i="55"/>
  <c r="BT72" i="55"/>
  <c r="BU72" i="55"/>
  <c r="BN73" i="55"/>
  <c r="BO73" i="55"/>
  <c r="BP73" i="55"/>
  <c r="BT73" i="55"/>
  <c r="BU73" i="55"/>
  <c r="BN74" i="55"/>
  <c r="BO74" i="55"/>
  <c r="BP74" i="55"/>
  <c r="BT74" i="55"/>
  <c r="BU74" i="55"/>
  <c r="BN75" i="55"/>
  <c r="BO75" i="55"/>
  <c r="BP75" i="55"/>
  <c r="BT75" i="55"/>
  <c r="BU75" i="55"/>
  <c r="BN76" i="55"/>
  <c r="BO76" i="55"/>
  <c r="BP76" i="55"/>
  <c r="BT76" i="55"/>
  <c r="BU76" i="55"/>
  <c r="BN77" i="55"/>
  <c r="BO77" i="55"/>
  <c r="BP77" i="55"/>
  <c r="BT77" i="55"/>
  <c r="BU77" i="55"/>
  <c r="BN78" i="55"/>
  <c r="BO78" i="55"/>
  <c r="BP78" i="55"/>
  <c r="BT78" i="55"/>
  <c r="BU78" i="55"/>
  <c r="BN79" i="55"/>
  <c r="BO79" i="55"/>
  <c r="BP79" i="55"/>
  <c r="BT79" i="55"/>
  <c r="BU79" i="55"/>
  <c r="BN80" i="55"/>
  <c r="BO80" i="55"/>
  <c r="BP80" i="55"/>
  <c r="BT80" i="55"/>
  <c r="BU80" i="55"/>
  <c r="BN81" i="55"/>
  <c r="BO81" i="55"/>
  <c r="BP81" i="55"/>
  <c r="BT81" i="55"/>
  <c r="BU81" i="55"/>
  <c r="BN82" i="55"/>
  <c r="BO82" i="55"/>
  <c r="BP82" i="55"/>
  <c r="BT82" i="55"/>
  <c r="BU82" i="55"/>
  <c r="BN83" i="55"/>
  <c r="BO83" i="55"/>
  <c r="BP83" i="55"/>
  <c r="BT83" i="55"/>
  <c r="BU83" i="55"/>
  <c r="BN84" i="55"/>
  <c r="BO84" i="55"/>
  <c r="BP84" i="55"/>
  <c r="BT84" i="55"/>
  <c r="BU84" i="55"/>
  <c r="BN85" i="55"/>
  <c r="BO85" i="55"/>
  <c r="BP85" i="55"/>
  <c r="BT85" i="55"/>
  <c r="BU85" i="55"/>
  <c r="BN86" i="55"/>
  <c r="BO86" i="55"/>
  <c r="BP86" i="55"/>
  <c r="BT86" i="55"/>
  <c r="BU86" i="55"/>
  <c r="BN87" i="55"/>
  <c r="BO87" i="55"/>
  <c r="BP87" i="55"/>
  <c r="BT87" i="55"/>
  <c r="BU87" i="55"/>
  <c r="BN88" i="55"/>
  <c r="BO88" i="55"/>
  <c r="BP88" i="55"/>
  <c r="BT88" i="55"/>
  <c r="BU88" i="55"/>
  <c r="BN89" i="55"/>
  <c r="BO89" i="55"/>
  <c r="BP89" i="55"/>
  <c r="BT89" i="55"/>
  <c r="BU89" i="55"/>
  <c r="BN90" i="55"/>
  <c r="BO90" i="55"/>
  <c r="BP90" i="55"/>
  <c r="BT90" i="55"/>
  <c r="BU90" i="55"/>
  <c r="BN91" i="55"/>
  <c r="BO91" i="55"/>
  <c r="BP91" i="55"/>
  <c r="BT91" i="55"/>
  <c r="BU91" i="55"/>
  <c r="BN92" i="55"/>
  <c r="BO92" i="55"/>
  <c r="BP92" i="55"/>
  <c r="BT92" i="55"/>
  <c r="BU92" i="55"/>
  <c r="BN93" i="55"/>
  <c r="BO93" i="55"/>
  <c r="BP93" i="55"/>
  <c r="BT93" i="55"/>
  <c r="BU93" i="55"/>
  <c r="BN94" i="55"/>
  <c r="BO94" i="55"/>
  <c r="BP94" i="55"/>
  <c r="BT94" i="55"/>
  <c r="BU94" i="55"/>
  <c r="BN95" i="55"/>
  <c r="BO95" i="55"/>
  <c r="BP95" i="55"/>
  <c r="BT95" i="55"/>
  <c r="BU95" i="55"/>
  <c r="BN96" i="55"/>
  <c r="BO96" i="55"/>
  <c r="BP96" i="55"/>
  <c r="BT96" i="55"/>
  <c r="BU96" i="55"/>
  <c r="BN97" i="55"/>
  <c r="BO97" i="55"/>
  <c r="BP97" i="55"/>
  <c r="BT97" i="55"/>
  <c r="BU97" i="55"/>
  <c r="BN98" i="55"/>
  <c r="BO98" i="55"/>
  <c r="BP98" i="55"/>
  <c r="BT98" i="55"/>
  <c r="BU98" i="55"/>
  <c r="BN99" i="55"/>
  <c r="BO99" i="55"/>
  <c r="BP99" i="55"/>
  <c r="BT99" i="55"/>
  <c r="BU99" i="55"/>
  <c r="BN100" i="55"/>
  <c r="BO100" i="55"/>
  <c r="BP100" i="55"/>
  <c r="BT100" i="55"/>
  <c r="BU100" i="55"/>
  <c r="BN101" i="55"/>
  <c r="BO101" i="55"/>
  <c r="BP101" i="55"/>
  <c r="BT101" i="55"/>
  <c r="BU101" i="55"/>
  <c r="BN102" i="55"/>
  <c r="BO102" i="55"/>
  <c r="BP102" i="55"/>
  <c r="BT102" i="55"/>
  <c r="BU102" i="55"/>
  <c r="BN103" i="55"/>
  <c r="BO103" i="55"/>
  <c r="BP103" i="55"/>
  <c r="BT103" i="55"/>
  <c r="BU103" i="55"/>
  <c r="BN104" i="55"/>
  <c r="BO104" i="55"/>
  <c r="BP104" i="55"/>
  <c r="BT104" i="55"/>
  <c r="BU104" i="55"/>
  <c r="BN105" i="55"/>
  <c r="BO105" i="55"/>
  <c r="BP105" i="55"/>
  <c r="BT105" i="55"/>
  <c r="BU105" i="55"/>
  <c r="BN106" i="55"/>
  <c r="BO106" i="55"/>
  <c r="BP106" i="55"/>
  <c r="BT106" i="55"/>
  <c r="BU106" i="55"/>
  <c r="BN107" i="55"/>
  <c r="BO107" i="55"/>
  <c r="BP107" i="55"/>
  <c r="BN108" i="55"/>
  <c r="BO108" i="55"/>
  <c r="BP108" i="55"/>
  <c r="BN109" i="55"/>
  <c r="BO109" i="55"/>
  <c r="BP109" i="55"/>
  <c r="BT109" i="55"/>
  <c r="BU109" i="55"/>
  <c r="BN110" i="55"/>
  <c r="BO110" i="55"/>
  <c r="BP110" i="55"/>
  <c r="BT110" i="55"/>
  <c r="BU110" i="55"/>
  <c r="BN111" i="55"/>
  <c r="BO111" i="55"/>
  <c r="BT107" i="55" s="1"/>
  <c r="BP111" i="55"/>
  <c r="BU107" i="55" s="1"/>
  <c r="BN112" i="55"/>
  <c r="BO112" i="55"/>
  <c r="BT108" i="55" s="1"/>
  <c r="BP112" i="55"/>
  <c r="BU108" i="55" s="1"/>
  <c r="BT112" i="55"/>
  <c r="BU112" i="55"/>
  <c r="BN113" i="55"/>
  <c r="BO113" i="55"/>
  <c r="BP113" i="55"/>
  <c r="BT113" i="55"/>
  <c r="BN114" i="55"/>
  <c r="BO114" i="55"/>
  <c r="BP114" i="55"/>
  <c r="BT114" i="55"/>
  <c r="BU114" i="55"/>
  <c r="BN115" i="55"/>
  <c r="BO115" i="55"/>
  <c r="BT111" i="55" s="1"/>
  <c r="BP115" i="55"/>
  <c r="BU111" i="55" s="1"/>
  <c r="BN116" i="55"/>
  <c r="BO116" i="55"/>
  <c r="BP116" i="55"/>
  <c r="BT116" i="55"/>
  <c r="BU116" i="55"/>
  <c r="BN117" i="55"/>
  <c r="BO117" i="55"/>
  <c r="BP117" i="55"/>
  <c r="BU113" i="55" s="1"/>
  <c r="BN118" i="55"/>
  <c r="BO118" i="55"/>
  <c r="BP118" i="55"/>
  <c r="BT118" i="55"/>
  <c r="BU118" i="55"/>
  <c r="BN119" i="55"/>
  <c r="BO119" i="55"/>
  <c r="BT115" i="55" s="1"/>
  <c r="BP119" i="55"/>
  <c r="BU115" i="55" s="1"/>
  <c r="BT119" i="55"/>
  <c r="BU119" i="55"/>
  <c r="BN120" i="55"/>
  <c r="BO120" i="55"/>
  <c r="BP120" i="55"/>
  <c r="BN121" i="55"/>
  <c r="BO121" i="55"/>
  <c r="BT117" i="55" s="1"/>
  <c r="BP121" i="55"/>
  <c r="BU117" i="55" s="1"/>
  <c r="BN122" i="55"/>
  <c r="BO122" i="55"/>
  <c r="BP122" i="55"/>
  <c r="BT122" i="55"/>
  <c r="BU122" i="55"/>
  <c r="BN123" i="55"/>
  <c r="BO123" i="55"/>
  <c r="BP123" i="55"/>
  <c r="BT123" i="55"/>
  <c r="BU123" i="55"/>
  <c r="BN124" i="55"/>
  <c r="BO124" i="55"/>
  <c r="BT120" i="55" s="1"/>
  <c r="BP124" i="55"/>
  <c r="BU120" i="55" s="1"/>
  <c r="BT124" i="55"/>
  <c r="BU124" i="55"/>
  <c r="BN125" i="55"/>
  <c r="BO125" i="55"/>
  <c r="BT121" i="55" s="1"/>
  <c r="BP125" i="55"/>
  <c r="BU121" i="55" s="1"/>
  <c r="BT125" i="55"/>
  <c r="BU125" i="55"/>
  <c r="BN126" i="55"/>
  <c r="BO126" i="55"/>
  <c r="BP126" i="55"/>
  <c r="BN127" i="55"/>
  <c r="BO127" i="55"/>
  <c r="BP127" i="55"/>
  <c r="BN128" i="55"/>
  <c r="BO128" i="55"/>
  <c r="BP128" i="55"/>
  <c r="BT128" i="55"/>
  <c r="BU128" i="55"/>
  <c r="BN129" i="55"/>
  <c r="BO129" i="55"/>
  <c r="BP129" i="55"/>
  <c r="BT129" i="55"/>
  <c r="BU129" i="55"/>
  <c r="BN130" i="55"/>
  <c r="BO130" i="55"/>
  <c r="BT126" i="55" s="1"/>
  <c r="BP130" i="55"/>
  <c r="BU126" i="55" s="1"/>
  <c r="BT130" i="55"/>
  <c r="BU130" i="55"/>
  <c r="BN131" i="55"/>
  <c r="BO131" i="55"/>
  <c r="BT127" i="55" s="1"/>
  <c r="BP131" i="55"/>
  <c r="BU127" i="55" s="1"/>
  <c r="BT131" i="55"/>
  <c r="BU131" i="55"/>
  <c r="BN132" i="55"/>
  <c r="BO132" i="55"/>
  <c r="BP132" i="55"/>
  <c r="BT132" i="55"/>
  <c r="BU132" i="55"/>
  <c r="BN133" i="55"/>
  <c r="BO133" i="55"/>
  <c r="BP133" i="55"/>
  <c r="BT133" i="55"/>
  <c r="BU133" i="55"/>
  <c r="BN134" i="55"/>
  <c r="BO134" i="55"/>
  <c r="BP134" i="55"/>
  <c r="BT134" i="55"/>
  <c r="BU134" i="55"/>
  <c r="BN135" i="55"/>
  <c r="BO135" i="55"/>
  <c r="BP135" i="55"/>
  <c r="BT135" i="55"/>
  <c r="BU135" i="55"/>
  <c r="BN136" i="55"/>
  <c r="BO136" i="55"/>
  <c r="BP136" i="55"/>
  <c r="BT136" i="55"/>
  <c r="BU136" i="55"/>
  <c r="BN137" i="55"/>
  <c r="BO137" i="55"/>
  <c r="BP137" i="55"/>
  <c r="BT137" i="55"/>
  <c r="BU137" i="55"/>
  <c r="BN138" i="55"/>
  <c r="BO138" i="55"/>
  <c r="BP138" i="55"/>
  <c r="BT138" i="55"/>
  <c r="BU138" i="55"/>
  <c r="BN139" i="55"/>
  <c r="BO139" i="55"/>
  <c r="BP139" i="55"/>
  <c r="BT139" i="55"/>
  <c r="BU139" i="55"/>
  <c r="BN140" i="55"/>
  <c r="BO140" i="55"/>
  <c r="BP140" i="55"/>
  <c r="BT140" i="55"/>
  <c r="BU140" i="55"/>
  <c r="BN141" i="55"/>
  <c r="BO141" i="55"/>
  <c r="BP141" i="55"/>
  <c r="BN142" i="55"/>
  <c r="BO142" i="55"/>
  <c r="BP142" i="55"/>
  <c r="BU142" i="55"/>
  <c r="BN143" i="55"/>
  <c r="BO143" i="55"/>
  <c r="BP143" i="55"/>
  <c r="BT143" i="55"/>
  <c r="BU143" i="55"/>
  <c r="BN144" i="55"/>
  <c r="BO144" i="55"/>
  <c r="BP144" i="55"/>
  <c r="BN145" i="55"/>
  <c r="BO145" i="55"/>
  <c r="BT141" i="55" s="1"/>
  <c r="BP145" i="55"/>
  <c r="BU141" i="55" s="1"/>
  <c r="BN146" i="55"/>
  <c r="BO146" i="55"/>
  <c r="BT142" i="55" s="1"/>
  <c r="BP146" i="55"/>
  <c r="BN147" i="55"/>
  <c r="BO147" i="55"/>
  <c r="BP147" i="55"/>
  <c r="X69" i="54"/>
  <c r="Z70" i="54"/>
  <c r="X70" i="54" s="1"/>
  <c r="U72" i="54"/>
  <c r="V72" i="54"/>
  <c r="AC72" i="54"/>
  <c r="AD72" i="54"/>
  <c r="AE72" i="54"/>
  <c r="V73" i="54"/>
  <c r="AC73" i="54"/>
  <c r="AD73" i="54"/>
  <c r="U73" i="54" s="1"/>
  <c r="AE73" i="54"/>
  <c r="U74" i="54"/>
  <c r="V74" i="54"/>
  <c r="AC74" i="54"/>
  <c r="AD74" i="54"/>
  <c r="AE74" i="54"/>
  <c r="U75" i="54"/>
  <c r="V75" i="54"/>
  <c r="AC75" i="54"/>
  <c r="AD75" i="54"/>
  <c r="AE75" i="54"/>
  <c r="U76" i="54"/>
  <c r="V76" i="54"/>
  <c r="AC76" i="54"/>
  <c r="AD76" i="54"/>
  <c r="AE76" i="54"/>
  <c r="U77" i="54"/>
  <c r="V77" i="54"/>
  <c r="AC77" i="54"/>
  <c r="AD77" i="54"/>
  <c r="AE77" i="54"/>
  <c r="U78" i="54"/>
  <c r="V78" i="54"/>
  <c r="AC78" i="54"/>
  <c r="AD78" i="54"/>
  <c r="AE78" i="54"/>
  <c r="U79" i="54"/>
  <c r="V79" i="54"/>
  <c r="AC79" i="54"/>
  <c r="AD79" i="54"/>
  <c r="AE79" i="54"/>
  <c r="U80" i="54"/>
  <c r="V80" i="54"/>
  <c r="AC80" i="54"/>
  <c r="AD80" i="54"/>
  <c r="AE80" i="54"/>
  <c r="U81" i="54"/>
  <c r="V81" i="54"/>
  <c r="AC81" i="54"/>
  <c r="AD81" i="54"/>
  <c r="AE81" i="54"/>
  <c r="U82" i="54"/>
  <c r="V82" i="54"/>
  <c r="AC82" i="54"/>
  <c r="AD82" i="54"/>
  <c r="AE82" i="54"/>
  <c r="U83" i="54"/>
  <c r="V83" i="54"/>
  <c r="AC83" i="54"/>
  <c r="AD83" i="54"/>
  <c r="AE83" i="54"/>
  <c r="U84" i="54"/>
  <c r="V84" i="54"/>
  <c r="AC84" i="54"/>
  <c r="AD84" i="54"/>
  <c r="AE84" i="54"/>
  <c r="U85" i="54"/>
  <c r="V85" i="54"/>
  <c r="AC85" i="54"/>
  <c r="AD85" i="54"/>
  <c r="AE85" i="54"/>
  <c r="U86" i="54"/>
  <c r="V86" i="54"/>
  <c r="AC86" i="54"/>
  <c r="AD86" i="54"/>
  <c r="AE86" i="54"/>
  <c r="U87" i="54"/>
  <c r="AC87" i="54"/>
  <c r="AD87" i="54"/>
  <c r="AE87" i="54"/>
  <c r="V87" i="54" s="1"/>
  <c r="U88" i="54"/>
  <c r="V88" i="54"/>
  <c r="AC88" i="54"/>
  <c r="AD88" i="54"/>
  <c r="AE88" i="54"/>
  <c r="V89" i="54"/>
  <c r="AC89" i="54"/>
  <c r="AD89" i="54"/>
  <c r="U89" i="54" s="1"/>
  <c r="AE89" i="54"/>
  <c r="U90" i="54"/>
  <c r="V90" i="54"/>
  <c r="AC90" i="54"/>
  <c r="AD90" i="54"/>
  <c r="AE90" i="54"/>
  <c r="AC91" i="54"/>
  <c r="AD91" i="54"/>
  <c r="U91" i="54" s="1"/>
  <c r="AE91" i="54"/>
  <c r="V91" i="54" s="1"/>
  <c r="AC92" i="54"/>
  <c r="AD92" i="54"/>
  <c r="U92" i="54" s="1"/>
  <c r="AE92" i="54"/>
  <c r="V92" i="54" s="1"/>
  <c r="U93" i="54"/>
  <c r="V93" i="54"/>
  <c r="AC93" i="54"/>
  <c r="AD93" i="54"/>
  <c r="AE93" i="54"/>
  <c r="U94" i="54"/>
  <c r="V94" i="54"/>
  <c r="AC94" i="54"/>
  <c r="AD94" i="54"/>
  <c r="AE94" i="54"/>
  <c r="U95" i="54"/>
  <c r="V95" i="54"/>
  <c r="AC95" i="54"/>
  <c r="AD95" i="54"/>
  <c r="AE95" i="54"/>
  <c r="U96" i="54"/>
  <c r="AC96" i="54"/>
  <c r="AD96" i="54"/>
  <c r="AE96" i="54"/>
  <c r="V96" i="54" s="1"/>
  <c r="U97" i="54"/>
  <c r="V97" i="54"/>
  <c r="AC97" i="54"/>
  <c r="AD97" i="54"/>
  <c r="AE97" i="54"/>
  <c r="V98" i="54"/>
  <c r="AC98" i="54"/>
  <c r="AD98" i="54"/>
  <c r="U98" i="54" s="1"/>
  <c r="AE98" i="54"/>
  <c r="U99" i="54"/>
  <c r="V99" i="54"/>
  <c r="AC99" i="54"/>
  <c r="AD99" i="54"/>
  <c r="AE99" i="54"/>
  <c r="U100" i="54"/>
  <c r="V100" i="54"/>
  <c r="AC100" i="54"/>
  <c r="AD100" i="54"/>
  <c r="AE100" i="54"/>
  <c r="U101" i="54"/>
  <c r="V101" i="54"/>
  <c r="AC101" i="54"/>
  <c r="AD101" i="54"/>
  <c r="AE101" i="54"/>
  <c r="U102" i="54"/>
  <c r="V102" i="54"/>
  <c r="AC102" i="54"/>
  <c r="AD102" i="54"/>
  <c r="AE102" i="54"/>
  <c r="U103" i="54"/>
  <c r="V103" i="54"/>
  <c r="AC103" i="54"/>
  <c r="AD103" i="54"/>
  <c r="AE103" i="54"/>
  <c r="U104" i="54"/>
  <c r="V104" i="54"/>
  <c r="AC104" i="54"/>
  <c r="AD104" i="54"/>
  <c r="AE104" i="54"/>
  <c r="U105" i="54"/>
  <c r="V105" i="54"/>
  <c r="AC105" i="54"/>
  <c r="AD105" i="54"/>
  <c r="AE105" i="54"/>
  <c r="U106" i="54"/>
  <c r="V106" i="54"/>
  <c r="AC106" i="54"/>
  <c r="AD106" i="54"/>
  <c r="AE106" i="54"/>
  <c r="U107" i="54"/>
  <c r="V107" i="54"/>
  <c r="AC107" i="54"/>
  <c r="AD107" i="54"/>
  <c r="AE107" i="54"/>
  <c r="U108" i="54"/>
  <c r="V108" i="54"/>
  <c r="AC108" i="54"/>
  <c r="AD108" i="54"/>
  <c r="AE108" i="54"/>
  <c r="U109" i="54"/>
  <c r="V109" i="54"/>
  <c r="AC109" i="54"/>
  <c r="AD109" i="54"/>
  <c r="AE109" i="54"/>
  <c r="U110" i="54"/>
  <c r="V110" i="54"/>
  <c r="AC110" i="54"/>
  <c r="AD110" i="54"/>
  <c r="AE110" i="54"/>
  <c r="U111" i="54"/>
  <c r="V111" i="54"/>
  <c r="AC111" i="54"/>
  <c r="AD111" i="54"/>
  <c r="AE111" i="54"/>
  <c r="AC112" i="54"/>
  <c r="AD112" i="54"/>
  <c r="U112" i="54" s="1"/>
  <c r="AE112" i="54"/>
  <c r="V112" i="54" s="1"/>
  <c r="U113" i="54"/>
  <c r="V113" i="54"/>
  <c r="AC113" i="54"/>
  <c r="AD113" i="54"/>
  <c r="AE113" i="54"/>
  <c r="U114" i="54"/>
  <c r="V114" i="54"/>
  <c r="AC114" i="54"/>
  <c r="AD114" i="54"/>
  <c r="AE114" i="54"/>
  <c r="U115" i="54"/>
  <c r="AC115" i="54"/>
  <c r="AD115" i="54"/>
  <c r="AE115" i="54"/>
  <c r="V115" i="54" s="1"/>
  <c r="U116" i="54"/>
  <c r="V116" i="54"/>
  <c r="AC116" i="54"/>
  <c r="AD116" i="54"/>
  <c r="AE116" i="54"/>
  <c r="U117" i="54"/>
  <c r="V117" i="54"/>
  <c r="AC117" i="54"/>
  <c r="AD117" i="54"/>
  <c r="AE117" i="54"/>
  <c r="U118" i="54"/>
  <c r="V118" i="54"/>
  <c r="AC118" i="54"/>
  <c r="AD118" i="54"/>
  <c r="AE118" i="54"/>
  <c r="U119" i="54"/>
  <c r="V119" i="54"/>
  <c r="AC119" i="54"/>
  <c r="AD119" i="54"/>
  <c r="AE119" i="54"/>
  <c r="U120" i="54"/>
  <c r="V120" i="54"/>
  <c r="AC120" i="54"/>
  <c r="AD120" i="54"/>
  <c r="AE120" i="54"/>
  <c r="U121" i="54"/>
  <c r="V121" i="54"/>
  <c r="AC121" i="54"/>
  <c r="AD121" i="54"/>
  <c r="AE121" i="54"/>
  <c r="U122" i="54"/>
  <c r="V122" i="54"/>
  <c r="AC122" i="54"/>
  <c r="AD122" i="54"/>
  <c r="AE122" i="54"/>
  <c r="U123" i="54"/>
  <c r="V123" i="54"/>
  <c r="AC123" i="54"/>
  <c r="AD123" i="54"/>
  <c r="AE123" i="54"/>
  <c r="AC124" i="54"/>
  <c r="AD124" i="54"/>
  <c r="U124" i="54" s="1"/>
  <c r="AE124" i="54"/>
  <c r="V124" i="54" s="1"/>
  <c r="AC125" i="54"/>
  <c r="AD125" i="54"/>
  <c r="U125" i="54" s="1"/>
  <c r="AE125" i="54"/>
  <c r="V125" i="54" s="1"/>
  <c r="U126" i="54"/>
  <c r="V126" i="54"/>
  <c r="AC126" i="54"/>
  <c r="AD126" i="54"/>
  <c r="AE126" i="54"/>
  <c r="U127" i="54"/>
  <c r="V127" i="54"/>
  <c r="AC127" i="54"/>
  <c r="AD127" i="54"/>
  <c r="AE127" i="54"/>
  <c r="U128" i="54"/>
  <c r="V128" i="54"/>
  <c r="AC128" i="54"/>
  <c r="AD128" i="54"/>
  <c r="AE128" i="54"/>
  <c r="U129" i="54"/>
  <c r="V129" i="54"/>
  <c r="AC129" i="54"/>
  <c r="AD129" i="54"/>
  <c r="AE129" i="54"/>
  <c r="U130" i="54"/>
  <c r="V130" i="54"/>
  <c r="AC130" i="54"/>
  <c r="AD130" i="54"/>
  <c r="AE130" i="54"/>
  <c r="U131" i="54"/>
  <c r="AC131" i="54"/>
  <c r="AD131" i="54"/>
  <c r="AE131" i="54"/>
  <c r="V131" i="54" s="1"/>
  <c r="M75" i="54" s="1"/>
  <c r="U132" i="54"/>
  <c r="V132" i="54"/>
  <c r="AC132" i="54"/>
  <c r="AD132" i="54"/>
  <c r="AE132" i="54"/>
  <c r="U133" i="54"/>
  <c r="V133" i="54"/>
  <c r="AC133" i="54"/>
  <c r="AD133" i="54"/>
  <c r="AE133" i="54"/>
  <c r="AC134" i="54"/>
  <c r="AD134" i="54"/>
  <c r="U134" i="54" s="1"/>
  <c r="AE134" i="54"/>
  <c r="V134" i="54" s="1"/>
  <c r="U135" i="54"/>
  <c r="V135" i="54"/>
  <c r="AC135" i="54"/>
  <c r="AD135" i="54"/>
  <c r="AE135" i="54"/>
  <c r="U136" i="54"/>
  <c r="V136" i="54"/>
  <c r="AC136" i="54"/>
  <c r="AD136" i="54"/>
  <c r="AE136" i="54"/>
  <c r="U137" i="54"/>
  <c r="V137" i="54"/>
  <c r="AC137" i="54"/>
  <c r="AD137" i="54"/>
  <c r="AE137" i="54"/>
  <c r="U138" i="54"/>
  <c r="V138" i="54"/>
  <c r="AC138" i="54"/>
  <c r="AD138" i="54"/>
  <c r="AE138" i="54"/>
  <c r="U139" i="54"/>
  <c r="V139" i="54"/>
  <c r="AC139" i="54"/>
  <c r="AD139" i="54"/>
  <c r="AE139" i="54"/>
  <c r="U140" i="54"/>
  <c r="V140" i="54"/>
  <c r="AC140" i="54"/>
  <c r="AD140" i="54"/>
  <c r="AE140" i="54"/>
  <c r="U141" i="54"/>
  <c r="V141" i="54"/>
  <c r="AC141" i="54"/>
  <c r="AD141" i="54"/>
  <c r="AE141" i="54"/>
  <c r="U142" i="54"/>
  <c r="V142" i="54"/>
  <c r="AC142" i="54"/>
  <c r="AD142" i="54"/>
  <c r="AE142" i="54"/>
  <c r="U143" i="54"/>
  <c r="V143" i="54"/>
  <c r="AC143" i="54"/>
  <c r="AD143" i="54"/>
  <c r="AE143" i="54"/>
  <c r="U144" i="54"/>
  <c r="V144" i="54"/>
  <c r="AC144" i="54"/>
  <c r="AD144" i="54"/>
  <c r="AE144" i="54"/>
  <c r="U145" i="54"/>
  <c r="V145" i="54"/>
  <c r="AC145" i="54"/>
  <c r="AD145" i="54"/>
  <c r="AE145" i="54"/>
  <c r="U146" i="54"/>
  <c r="V146" i="54"/>
  <c r="AC146" i="54"/>
  <c r="AD146" i="54"/>
  <c r="AE146" i="54"/>
  <c r="U147" i="54"/>
  <c r="V147" i="54"/>
  <c r="AC147" i="54"/>
  <c r="AD147" i="54"/>
  <c r="AE147" i="54"/>
  <c r="BG71" i="55" l="1"/>
  <c r="BK70" i="56"/>
  <c r="BK71" i="56"/>
  <c r="Z71" i="54"/>
  <c r="X71" i="54" s="1"/>
  <c r="BL71" i="56"/>
  <c r="BL71" i="55"/>
  <c r="K74" i="54"/>
  <c r="BL70" i="55"/>
  <c r="BK70" i="55"/>
  <c r="BG70" i="55"/>
  <c r="L74" i="54"/>
  <c r="L75" i="54"/>
  <c r="M74" i="54"/>
  <c r="BK71" i="55"/>
  <c r="BL70" i="56"/>
  <c r="J75" i="54"/>
  <c r="BJ71" i="56"/>
  <c r="BH71" i="55"/>
  <c r="BJ70" i="56"/>
  <c r="H74" i="54"/>
  <c r="BI70" i="55"/>
  <c r="K75" i="54"/>
  <c r="BJ70" i="55"/>
  <c r="J74" i="54"/>
  <c r="H75" i="54"/>
  <c r="I74" i="54"/>
  <c r="I75" i="54"/>
  <c r="BI71" i="55"/>
  <c r="BJ71" i="55"/>
  <c r="BH70" i="55"/>
  <c r="BI70" i="56"/>
  <c r="BI71" i="56"/>
  <c r="BG70" i="56"/>
  <c r="BG71" i="56"/>
  <c r="BH70" i="56"/>
  <c r="BH71" i="56"/>
  <c r="BY67" i="55"/>
  <c r="BY67" i="56"/>
  <c r="BW67" i="56" s="1"/>
  <c r="Z72" i="54"/>
  <c r="N105" i="55" l="1"/>
  <c r="D248" i="71" s="1"/>
  <c r="D45" i="54"/>
  <c r="M437" i="71" s="1"/>
  <c r="D44" i="54"/>
  <c r="M436" i="71" s="1"/>
  <c r="N101" i="55"/>
  <c r="D244" i="71" s="1"/>
  <c r="AB53" i="56"/>
  <c r="M108" i="71" s="1"/>
  <c r="AB51" i="56"/>
  <c r="M106" i="71" s="1"/>
  <c r="AB50" i="56"/>
  <c r="M105" i="71" s="1"/>
  <c r="N103" i="55"/>
  <c r="D246" i="71" s="1"/>
  <c r="N102" i="55"/>
  <c r="D245" i="71" s="1"/>
  <c r="AB52" i="56"/>
  <c r="M107" i="71" s="1"/>
  <c r="N104" i="55"/>
  <c r="D247" i="71" s="1"/>
  <c r="N99" i="55"/>
  <c r="D242" i="71" s="1"/>
  <c r="M212" i="71" s="1"/>
  <c r="N100" i="55"/>
  <c r="D243" i="71" s="1"/>
  <c r="D41" i="54"/>
  <c r="M433" i="71" s="1"/>
  <c r="AB47" i="56"/>
  <c r="M102" i="71" s="1"/>
  <c r="D70" i="71" s="1"/>
  <c r="AB48" i="56"/>
  <c r="M103" i="71" s="1"/>
  <c r="AB49" i="56"/>
  <c r="M104" i="71" s="1"/>
  <c r="D43" i="54"/>
  <c r="M435" i="71" s="1"/>
  <c r="D40" i="54"/>
  <c r="M432" i="71" s="1"/>
  <c r="D39" i="54"/>
  <c r="M431" i="71" s="1"/>
  <c r="D401" i="71" s="1"/>
  <c r="D42" i="54"/>
  <c r="M434" i="71" s="1"/>
  <c r="BY68" i="56"/>
  <c r="BY69" i="56" s="1"/>
  <c r="BY68" i="55"/>
  <c r="BW67" i="55"/>
  <c r="X72" i="54"/>
  <c r="Z73" i="54"/>
  <c r="M436" i="37" l="1"/>
  <c r="M437" i="37"/>
  <c r="M108" i="37"/>
  <c r="M106" i="37"/>
  <c r="D74" i="71"/>
  <c r="M220" i="71"/>
  <c r="D405" i="71"/>
  <c r="D246" i="37"/>
  <c r="E78" i="71"/>
  <c r="D78" i="71"/>
  <c r="M216" i="71"/>
  <c r="M107" i="37"/>
  <c r="D242" i="37"/>
  <c r="M212" i="37" s="1"/>
  <c r="E70" i="71"/>
  <c r="E74" i="71"/>
  <c r="D247" i="37"/>
  <c r="M435" i="37"/>
  <c r="M431" i="37"/>
  <c r="D401" i="37" s="1"/>
  <c r="D409" i="71"/>
  <c r="E401" i="71"/>
  <c r="E409" i="71"/>
  <c r="E405" i="71"/>
  <c r="M433" i="37"/>
  <c r="D248" i="37"/>
  <c r="M432" i="37"/>
  <c r="M105" i="37"/>
  <c r="D245" i="37"/>
  <c r="M434" i="37"/>
  <c r="M104" i="37"/>
  <c r="M102" i="37"/>
  <c r="D70" i="37" s="1"/>
  <c r="M103" i="37"/>
  <c r="D243" i="37"/>
  <c r="D244" i="37"/>
  <c r="X27" i="54"/>
  <c r="L438" i="71" s="1"/>
  <c r="P102" i="55"/>
  <c r="C249" i="71" s="1"/>
  <c r="B88" i="56"/>
  <c r="L109" i="71" s="1"/>
  <c r="BW68" i="56"/>
  <c r="BW68" i="55"/>
  <c r="BY69" i="55"/>
  <c r="BW69" i="56"/>
  <c r="BY70" i="56"/>
  <c r="X73" i="54"/>
  <c r="Z74" i="54"/>
  <c r="M220" i="37" l="1"/>
  <c r="D78" i="37"/>
  <c r="E70" i="37"/>
  <c r="E78" i="37"/>
  <c r="E74" i="37"/>
  <c r="D74" i="37"/>
  <c r="M216" i="37"/>
  <c r="D405" i="37"/>
  <c r="E401" i="37"/>
  <c r="E405" i="37"/>
  <c r="E409" i="37"/>
  <c r="D409" i="37"/>
  <c r="L109" i="37"/>
  <c r="AB9" i="56"/>
  <c r="P107" i="71" s="1"/>
  <c r="AB8" i="56"/>
  <c r="P106" i="71" s="1"/>
  <c r="AB10" i="56"/>
  <c r="P108" i="71" s="1"/>
  <c r="AB7" i="56"/>
  <c r="P105" i="71" s="1"/>
  <c r="AB6" i="56"/>
  <c r="P104" i="71" s="1"/>
  <c r="AB5" i="56"/>
  <c r="P103" i="71" s="1"/>
  <c r="AB12" i="56"/>
  <c r="P110" i="71" s="1"/>
  <c r="AB4" i="56"/>
  <c r="AB11" i="56"/>
  <c r="P109" i="71" s="1"/>
  <c r="C249" i="37"/>
  <c r="K98" i="55"/>
  <c r="G247" i="71" s="1"/>
  <c r="K96" i="55"/>
  <c r="G246" i="71" s="1"/>
  <c r="K100" i="55"/>
  <c r="G248" i="71" s="1"/>
  <c r="K94" i="55"/>
  <c r="G245" i="71" s="1"/>
  <c r="K92" i="55"/>
  <c r="G244" i="71" s="1"/>
  <c r="K90" i="55"/>
  <c r="G243" i="71" s="1"/>
  <c r="K104" i="55"/>
  <c r="G250" i="71" s="1"/>
  <c r="K102" i="55"/>
  <c r="G249" i="71" s="1"/>
  <c r="K88" i="55"/>
  <c r="L438" i="37"/>
  <c r="Q41" i="54"/>
  <c r="P435" i="71" s="1"/>
  <c r="Q40" i="54"/>
  <c r="P434" i="71" s="1"/>
  <c r="Q39" i="54"/>
  <c r="P433" i="71" s="1"/>
  <c r="Q42" i="54"/>
  <c r="P436" i="71" s="1"/>
  <c r="Q38" i="54"/>
  <c r="P432" i="71" s="1"/>
  <c r="Q45" i="54"/>
  <c r="P439" i="71" s="1"/>
  <c r="Q37" i="54"/>
  <c r="Q44" i="54"/>
  <c r="P438" i="71" s="1"/>
  <c r="Q43" i="54"/>
  <c r="P437" i="71" s="1"/>
  <c r="K24" i="41"/>
  <c r="K13" i="41"/>
  <c r="K35" i="41"/>
  <c r="BY70" i="55"/>
  <c r="BW69" i="55"/>
  <c r="BW70" i="56"/>
  <c r="BY71" i="56"/>
  <c r="X74" i="54"/>
  <c r="Z75" i="54"/>
  <c r="P431" i="71" l="1"/>
  <c r="I35" i="41"/>
  <c r="J35" i="41"/>
  <c r="G242" i="71"/>
  <c r="I24" i="41"/>
  <c r="J24" i="41"/>
  <c r="P102" i="71"/>
  <c r="J13" i="41"/>
  <c r="I13" i="41"/>
  <c r="P104" i="37"/>
  <c r="P438" i="37"/>
  <c r="G248" i="37"/>
  <c r="P103" i="37"/>
  <c r="P431" i="37"/>
  <c r="G242" i="37"/>
  <c r="P432" i="37"/>
  <c r="G249" i="37"/>
  <c r="P108" i="37"/>
  <c r="P439" i="37"/>
  <c r="P105" i="37"/>
  <c r="P436" i="37"/>
  <c r="G250" i="37"/>
  <c r="P106" i="37"/>
  <c r="G243" i="37"/>
  <c r="P109" i="37"/>
  <c r="P107" i="37"/>
  <c r="G247" i="37"/>
  <c r="P433" i="37"/>
  <c r="P434" i="37"/>
  <c r="G244" i="37"/>
  <c r="P102" i="37"/>
  <c r="G246" i="37"/>
  <c r="P437" i="37"/>
  <c r="P435" i="37"/>
  <c r="G245" i="37"/>
  <c r="P110" i="37"/>
  <c r="BY71" i="55"/>
  <c r="BW70" i="55"/>
  <c r="BY72" i="56"/>
  <c r="BW71" i="56"/>
  <c r="X75" i="54"/>
  <c r="Z76" i="54"/>
  <c r="BW71" i="55" l="1"/>
  <c r="BY72" i="55"/>
  <c r="BW72" i="56"/>
  <c r="BY73" i="56"/>
  <c r="X76" i="54"/>
  <c r="Z77" i="54"/>
  <c r="BY73" i="55" l="1"/>
  <c r="BW72" i="55"/>
  <c r="BY74" i="56"/>
  <c r="BW73" i="56"/>
  <c r="X77" i="54"/>
  <c r="Z78" i="54"/>
  <c r="BY74" i="55" l="1"/>
  <c r="BW73" i="55"/>
  <c r="BW74" i="56"/>
  <c r="BY75" i="56"/>
  <c r="X78" i="54"/>
  <c r="Z79" i="54"/>
  <c r="BY75" i="55" l="1"/>
  <c r="BW74" i="55"/>
  <c r="BY76" i="56"/>
  <c r="BW75" i="56"/>
  <c r="X79" i="54"/>
  <c r="Z80" i="54"/>
  <c r="BY76" i="55" l="1"/>
  <c r="BW75" i="55"/>
  <c r="BW76" i="56"/>
  <c r="BY77" i="56"/>
  <c r="X80" i="54"/>
  <c r="Z81" i="54"/>
  <c r="BY77" i="55" l="1"/>
  <c r="BW76" i="55"/>
  <c r="BY78" i="56"/>
  <c r="BW77" i="56"/>
  <c r="X81" i="54"/>
  <c r="Z82" i="54"/>
  <c r="BY78" i="55" l="1"/>
  <c r="BW77" i="55"/>
  <c r="BW78" i="56"/>
  <c r="BY79" i="56"/>
  <c r="X82" i="54"/>
  <c r="Z83" i="54"/>
  <c r="BY79" i="55" l="1"/>
  <c r="BW78" i="55"/>
  <c r="BY80" i="56"/>
  <c r="BW79" i="56"/>
  <c r="X83" i="54"/>
  <c r="Z84" i="54"/>
  <c r="BY80" i="55" l="1"/>
  <c r="BW79" i="55"/>
  <c r="BW80" i="56"/>
  <c r="BY81" i="56"/>
  <c r="X84" i="54"/>
  <c r="Z85" i="54"/>
  <c r="BY81" i="55" l="1"/>
  <c r="BW80" i="55"/>
  <c r="BY82" i="56"/>
  <c r="BW81" i="56"/>
  <c r="X85" i="54"/>
  <c r="Z86" i="54"/>
  <c r="BY82" i="55" l="1"/>
  <c r="BW81" i="55"/>
  <c r="BW82" i="56"/>
  <c r="BY83" i="56"/>
  <c r="X86" i="54"/>
  <c r="Z87" i="54"/>
  <c r="BY83" i="55" l="1"/>
  <c r="BW82" i="55"/>
  <c r="BY84" i="56"/>
  <c r="BW83" i="56"/>
  <c r="X87" i="54"/>
  <c r="Z88" i="54"/>
  <c r="BW83" i="55" l="1"/>
  <c r="BY84" i="55"/>
  <c r="BW84" i="56"/>
  <c r="BY85" i="56"/>
  <c r="X88" i="54"/>
  <c r="Z89" i="54"/>
  <c r="BY85" i="55" l="1"/>
  <c r="BW84" i="55"/>
  <c r="BY86" i="56"/>
  <c r="BW85" i="56"/>
  <c r="X89" i="54"/>
  <c r="Z90" i="54"/>
  <c r="BY86" i="55" l="1"/>
  <c r="BW85" i="55"/>
  <c r="BW86" i="56"/>
  <c r="BY87" i="56"/>
  <c r="X90" i="54"/>
  <c r="Z91" i="54"/>
  <c r="BW86" i="55" l="1"/>
  <c r="BY87" i="55"/>
  <c r="BY88" i="56"/>
  <c r="BW87" i="56"/>
  <c r="X91" i="54"/>
  <c r="Z92" i="54"/>
  <c r="BY88" i="55" l="1"/>
  <c r="BW87" i="55"/>
  <c r="BW88" i="56"/>
  <c r="BY89" i="56"/>
  <c r="X92" i="54"/>
  <c r="Z93" i="54"/>
  <c r="BY89" i="55" l="1"/>
  <c r="BW88" i="55"/>
  <c r="BW89" i="56"/>
  <c r="BY90" i="56"/>
  <c r="X93" i="54"/>
  <c r="Z94" i="54"/>
  <c r="BY90" i="55" l="1"/>
  <c r="BW89" i="55"/>
  <c r="BW90" i="56"/>
  <c r="BY91" i="56"/>
  <c r="X94" i="54"/>
  <c r="Z95" i="54"/>
  <c r="BY91" i="55" l="1"/>
  <c r="BW90" i="55"/>
  <c r="BW91" i="56"/>
  <c r="BY92" i="56"/>
  <c r="X95" i="54"/>
  <c r="Z96" i="54"/>
  <c r="BW91" i="55" l="1"/>
  <c r="BY92" i="55"/>
  <c r="BW92" i="56"/>
  <c r="BY93" i="56"/>
  <c r="X96" i="54"/>
  <c r="Z97" i="54"/>
  <c r="BY93" i="55" l="1"/>
  <c r="BW92" i="55"/>
  <c r="BW93" i="56"/>
  <c r="BY94" i="56"/>
  <c r="X97" i="54"/>
  <c r="Z98" i="54"/>
  <c r="BY94" i="55" l="1"/>
  <c r="BW93" i="55"/>
  <c r="BW94" i="56"/>
  <c r="BY95" i="56"/>
  <c r="X98" i="54"/>
  <c r="Z99" i="54"/>
  <c r="BY95" i="55" l="1"/>
  <c r="BW94" i="55"/>
  <c r="BW95" i="56"/>
  <c r="BY96" i="56"/>
  <c r="X99" i="54"/>
  <c r="Z100" i="54"/>
  <c r="BY96" i="55" l="1"/>
  <c r="BW95" i="55"/>
  <c r="BW96" i="56"/>
  <c r="BY97" i="56"/>
  <c r="X100" i="54"/>
  <c r="Z101" i="54"/>
  <c r="BY97" i="55" l="1"/>
  <c r="BW96" i="55"/>
  <c r="BW97" i="56"/>
  <c r="BY98" i="56"/>
  <c r="X101" i="54"/>
  <c r="Z102" i="54"/>
  <c r="BY98" i="55" l="1"/>
  <c r="BW97" i="55"/>
  <c r="BW98" i="56"/>
  <c r="BY99" i="56"/>
  <c r="X102" i="54"/>
  <c r="Z103" i="54"/>
  <c r="BY99" i="55" l="1"/>
  <c r="BW98" i="55"/>
  <c r="BW99" i="56"/>
  <c r="BY100" i="56"/>
  <c r="X103" i="54"/>
  <c r="Z104" i="54"/>
  <c r="BW99" i="55" l="1"/>
  <c r="BY100" i="55"/>
  <c r="BW100" i="56"/>
  <c r="BY101" i="56"/>
  <c r="X104" i="54"/>
  <c r="Z105" i="54"/>
  <c r="BY101" i="55" l="1"/>
  <c r="BW100" i="55"/>
  <c r="BW101" i="56"/>
  <c r="BY102" i="56"/>
  <c r="X105" i="54"/>
  <c r="Z106" i="54"/>
  <c r="BY102" i="55" l="1"/>
  <c r="BW101" i="55"/>
  <c r="BW102" i="56"/>
  <c r="BY103" i="56"/>
  <c r="X106" i="54"/>
  <c r="Z107" i="54"/>
  <c r="BY103" i="55" l="1"/>
  <c r="BW102" i="55"/>
  <c r="BW103" i="56"/>
  <c r="BY104" i="56"/>
  <c r="X107" i="54"/>
  <c r="Z108" i="54"/>
  <c r="BW103" i="55" l="1"/>
  <c r="BY104" i="55"/>
  <c r="BW104" i="56"/>
  <c r="BY105" i="56"/>
  <c r="X108" i="54"/>
  <c r="Z109" i="54"/>
  <c r="BY105" i="55" l="1"/>
  <c r="BW104" i="55"/>
  <c r="BW105" i="56"/>
  <c r="BY106" i="56"/>
  <c r="X109" i="54"/>
  <c r="Z110" i="54"/>
  <c r="BY106" i="55" l="1"/>
  <c r="BW105" i="55"/>
  <c r="BW106" i="56"/>
  <c r="BY107" i="56"/>
  <c r="X110" i="54"/>
  <c r="Z111" i="54"/>
  <c r="BY107" i="55" l="1"/>
  <c r="BW106" i="55"/>
  <c r="BW107" i="56"/>
  <c r="BY108" i="56"/>
  <c r="X111" i="54"/>
  <c r="Z112" i="54"/>
  <c r="BY108" i="55" l="1"/>
  <c r="BW107" i="55"/>
  <c r="BW108" i="56"/>
  <c r="BY109" i="56"/>
  <c r="X112" i="54"/>
  <c r="Z113" i="54"/>
  <c r="BY109" i="55" l="1"/>
  <c r="BW108" i="55"/>
  <c r="BW109" i="56"/>
  <c r="BY110" i="56"/>
  <c r="X113" i="54"/>
  <c r="Z114" i="54"/>
  <c r="BW109" i="55" l="1"/>
  <c r="BY110" i="55"/>
  <c r="BW110" i="56"/>
  <c r="BY111" i="56"/>
  <c r="X114" i="54"/>
  <c r="Z115" i="54"/>
  <c r="BY111" i="55" l="1"/>
  <c r="BW110" i="55"/>
  <c r="BW111" i="56"/>
  <c r="BY112" i="56"/>
  <c r="X115" i="54"/>
  <c r="Z116" i="54"/>
  <c r="BW111" i="55" l="1"/>
  <c r="BY112" i="55"/>
  <c r="BW112" i="56"/>
  <c r="BY113" i="56"/>
  <c r="X116" i="54"/>
  <c r="Z117" i="54"/>
  <c r="BY113" i="55" l="1"/>
  <c r="BW112" i="55"/>
  <c r="BW113" i="56"/>
  <c r="BY114" i="56"/>
  <c r="X117" i="54"/>
  <c r="Z118" i="54"/>
  <c r="BW113" i="55" l="1"/>
  <c r="BY114" i="55"/>
  <c r="BW114" i="56"/>
  <c r="BY115" i="56"/>
  <c r="X118" i="54"/>
  <c r="Z119" i="54"/>
  <c r="BW114" i="55" l="1"/>
  <c r="BY115" i="55"/>
  <c r="BW115" i="56"/>
  <c r="BY116" i="56"/>
  <c r="X119" i="54"/>
  <c r="Z120" i="54"/>
  <c r="BW115" i="55" l="1"/>
  <c r="BY116" i="55"/>
  <c r="BW116" i="56"/>
  <c r="BY117" i="56"/>
  <c r="X120" i="54"/>
  <c r="Z121" i="54"/>
  <c r="BW116" i="55" l="1"/>
  <c r="BY117" i="55"/>
  <c r="BW117" i="56"/>
  <c r="BY118" i="56"/>
  <c r="X121" i="54"/>
  <c r="Z122" i="54"/>
  <c r="BY118" i="55" l="1"/>
  <c r="BW117" i="55"/>
  <c r="BW118" i="56"/>
  <c r="BY119" i="56"/>
  <c r="X122" i="54"/>
  <c r="Z123" i="54"/>
  <c r="BY119" i="55" l="1"/>
  <c r="BW118" i="55"/>
  <c r="BW119" i="56"/>
  <c r="BY120" i="56"/>
  <c r="X123" i="54"/>
  <c r="Z124" i="54"/>
  <c r="BY120" i="55" l="1"/>
  <c r="BW119" i="55"/>
  <c r="BW120" i="56"/>
  <c r="BY121" i="56"/>
  <c r="X124" i="54"/>
  <c r="Z125" i="54"/>
  <c r="BY121" i="55" l="1"/>
  <c r="BW120" i="55"/>
  <c r="BW121" i="56"/>
  <c r="BY122" i="56"/>
  <c r="X125" i="54"/>
  <c r="Z126" i="54"/>
  <c r="BY122" i="55" l="1"/>
  <c r="BW121" i="55"/>
  <c r="BW122" i="56"/>
  <c r="BY123" i="56"/>
  <c r="X126" i="54"/>
  <c r="Z127" i="54"/>
  <c r="BY123" i="55" l="1"/>
  <c r="BW122" i="55"/>
  <c r="BW123" i="56"/>
  <c r="BY124" i="56"/>
  <c r="X127" i="54"/>
  <c r="Z128" i="54"/>
  <c r="BY124" i="55" l="1"/>
  <c r="BW123" i="55"/>
  <c r="BW124" i="56"/>
  <c r="BY125" i="56"/>
  <c r="X128" i="54"/>
  <c r="Z129" i="54"/>
  <c r="BW124" i="55" l="1"/>
  <c r="BY125" i="55"/>
  <c r="BW125" i="56"/>
  <c r="BY126" i="56"/>
  <c r="X129" i="54"/>
  <c r="Z130" i="54"/>
  <c r="BY126" i="55" l="1"/>
  <c r="BW125" i="55"/>
  <c r="BW126" i="56"/>
  <c r="BY127" i="56"/>
  <c r="X130" i="54"/>
  <c r="Z131" i="54"/>
  <c r="BY127" i="55" l="1"/>
  <c r="BW126" i="55"/>
  <c r="BW127" i="56"/>
  <c r="BY128" i="56"/>
  <c r="X131" i="54"/>
  <c r="Z132" i="54"/>
  <c r="BW127" i="55" l="1"/>
  <c r="BY128" i="55"/>
  <c r="BW128" i="56"/>
  <c r="BY129" i="56"/>
  <c r="X132" i="54"/>
  <c r="Z133" i="54"/>
  <c r="BY129" i="55" l="1"/>
  <c r="BW128" i="55"/>
  <c r="BW129" i="56"/>
  <c r="BY130" i="56"/>
  <c r="X133" i="54"/>
  <c r="Z134" i="54"/>
  <c r="BY130" i="55" l="1"/>
  <c r="BW129" i="55"/>
  <c r="BW130" i="56"/>
  <c r="BY131" i="56"/>
  <c r="X134" i="54"/>
  <c r="Z135" i="54"/>
  <c r="BY131" i="55" l="1"/>
  <c r="BW130" i="55"/>
  <c r="BW131" i="56"/>
  <c r="BY132" i="56"/>
  <c r="X135" i="54"/>
  <c r="Z136" i="54"/>
  <c r="BY132" i="55" l="1"/>
  <c r="BW131" i="55"/>
  <c r="BW132" i="56"/>
  <c r="BY133" i="56"/>
  <c r="X136" i="54"/>
  <c r="Z137" i="54"/>
  <c r="BY133" i="55" l="1"/>
  <c r="BW132" i="55"/>
  <c r="BW133" i="56"/>
  <c r="BY134" i="56"/>
  <c r="X137" i="54"/>
  <c r="Z138" i="54"/>
  <c r="BY134" i="55" l="1"/>
  <c r="BW133" i="55"/>
  <c r="BW134" i="56"/>
  <c r="BY135" i="56"/>
  <c r="X138" i="54"/>
  <c r="Z139" i="54"/>
  <c r="BY135" i="55" l="1"/>
  <c r="BW134" i="55"/>
  <c r="BW135" i="56"/>
  <c r="BY136" i="56"/>
  <c r="X139" i="54"/>
  <c r="Z140" i="54"/>
  <c r="BW135" i="55" l="1"/>
  <c r="BY136" i="55"/>
  <c r="BW136" i="56"/>
  <c r="BY137" i="56"/>
  <c r="X140" i="54"/>
  <c r="Z141" i="54"/>
  <c r="BY137" i="55" l="1"/>
  <c r="BW136" i="55"/>
  <c r="BW137" i="56"/>
  <c r="BY138" i="56"/>
  <c r="X141" i="54"/>
  <c r="Z142" i="54"/>
  <c r="BY138" i="55" l="1"/>
  <c r="BW137" i="55"/>
  <c r="BW138" i="56"/>
  <c r="BY139" i="56"/>
  <c r="X142" i="54"/>
  <c r="Z143" i="54"/>
  <c r="BY139" i="55" l="1"/>
  <c r="BW138" i="55"/>
  <c r="BW139" i="56"/>
  <c r="BY140" i="56"/>
  <c r="BW140" i="56" s="1"/>
  <c r="X143" i="54"/>
  <c r="Z144" i="54"/>
  <c r="X144" i="54" s="1"/>
  <c r="BW139" i="55" l="1"/>
  <c r="BY140" i="55"/>
  <c r="BW140" i="55" s="1"/>
  <c r="CY9" i="53"/>
  <c r="BX61" i="53"/>
  <c r="BW65" i="53"/>
  <c r="BY66" i="53"/>
  <c r="BW66" i="53" s="1"/>
  <c r="BT70" i="53"/>
  <c r="BU70" i="53"/>
  <c r="BT71" i="53"/>
  <c r="BU71" i="53"/>
  <c r="BT72" i="53"/>
  <c r="BU72" i="53"/>
  <c r="BT73" i="53"/>
  <c r="BU73" i="53"/>
  <c r="BT74" i="53"/>
  <c r="BU74" i="53"/>
  <c r="BT75" i="53"/>
  <c r="BU75" i="53"/>
  <c r="BT76" i="53"/>
  <c r="BU76" i="53"/>
  <c r="BT77" i="53"/>
  <c r="BU77" i="53"/>
  <c r="BT79" i="53"/>
  <c r="BU79" i="53"/>
  <c r="BT80" i="53"/>
  <c r="BU80" i="53"/>
  <c r="BT81" i="53"/>
  <c r="BU81" i="53"/>
  <c r="BT82" i="53"/>
  <c r="BU82" i="53"/>
  <c r="BT83" i="53"/>
  <c r="BU83" i="53"/>
  <c r="BT84" i="53"/>
  <c r="BU84" i="53"/>
  <c r="BT85" i="53"/>
  <c r="BU85" i="53"/>
  <c r="BT86" i="53"/>
  <c r="BU86" i="53"/>
  <c r="BT87" i="53"/>
  <c r="BU87" i="53"/>
  <c r="BT88" i="53"/>
  <c r="BU88" i="53"/>
  <c r="AN89" i="53"/>
  <c r="AO89" i="53"/>
  <c r="BT68" i="53" s="1"/>
  <c r="AP89" i="53"/>
  <c r="BU68" i="53" s="1"/>
  <c r="BT89" i="53"/>
  <c r="BU89" i="53"/>
  <c r="AN90" i="53"/>
  <c r="AO90" i="53"/>
  <c r="BT69" i="53" s="1"/>
  <c r="AP90" i="53"/>
  <c r="BU69" i="53" s="1"/>
  <c r="BT90" i="53"/>
  <c r="BU90" i="53"/>
  <c r="AN91" i="53"/>
  <c r="AO91" i="53"/>
  <c r="AP91" i="53"/>
  <c r="BT91" i="53"/>
  <c r="BU91" i="53"/>
  <c r="AN92" i="53"/>
  <c r="AO92" i="53"/>
  <c r="AP92" i="53"/>
  <c r="BT92" i="53"/>
  <c r="BU92" i="53"/>
  <c r="AN93" i="53"/>
  <c r="AO93" i="53"/>
  <c r="AP93" i="53"/>
  <c r="BT93" i="53"/>
  <c r="BU93" i="53"/>
  <c r="AN94" i="53"/>
  <c r="AO94" i="53"/>
  <c r="AP94" i="53"/>
  <c r="BT94" i="53"/>
  <c r="BU94" i="53"/>
  <c r="AN95" i="53"/>
  <c r="AO95" i="53"/>
  <c r="AP95" i="53"/>
  <c r="BT95" i="53"/>
  <c r="BU95" i="53"/>
  <c r="AN96" i="53"/>
  <c r="AO96" i="53"/>
  <c r="AP96" i="53"/>
  <c r="BT96" i="53"/>
  <c r="BU96" i="53"/>
  <c r="AN97" i="53"/>
  <c r="AO97" i="53"/>
  <c r="AP97" i="53"/>
  <c r="BT97" i="53"/>
  <c r="BU97" i="53"/>
  <c r="AN98" i="53"/>
  <c r="AO98" i="53"/>
  <c r="AP98" i="53"/>
  <c r="BT98" i="53"/>
  <c r="BU98" i="53"/>
  <c r="AN99" i="53"/>
  <c r="AO99" i="53"/>
  <c r="BT78" i="53" s="1"/>
  <c r="AP99" i="53"/>
  <c r="BU78" i="53" s="1"/>
  <c r="BT99" i="53"/>
  <c r="BU99" i="53"/>
  <c r="AN100" i="53"/>
  <c r="AO100" i="53"/>
  <c r="AP100" i="53"/>
  <c r="BT100" i="53"/>
  <c r="BU100" i="53"/>
  <c r="AN101" i="53"/>
  <c r="AO101" i="53"/>
  <c r="AP101" i="53"/>
  <c r="BT101" i="53"/>
  <c r="BU101" i="53"/>
  <c r="AN102" i="53"/>
  <c r="AO102" i="53"/>
  <c r="AP102" i="53"/>
  <c r="BT102" i="53"/>
  <c r="BU102" i="53"/>
  <c r="AN103" i="53"/>
  <c r="AO103" i="53"/>
  <c r="AP103" i="53"/>
  <c r="AN104" i="53"/>
  <c r="AO104" i="53"/>
  <c r="AP104" i="53"/>
  <c r="AN105" i="53"/>
  <c r="AO105" i="53"/>
  <c r="AP105" i="53"/>
  <c r="AN106" i="53"/>
  <c r="AO106" i="53"/>
  <c r="AP106" i="53"/>
  <c r="AN107" i="53"/>
  <c r="AO107" i="53"/>
  <c r="AP107" i="53"/>
  <c r="BT107" i="53"/>
  <c r="BU107" i="53"/>
  <c r="AN108" i="53"/>
  <c r="AO108" i="53"/>
  <c r="AP108" i="53"/>
  <c r="AN109" i="53"/>
  <c r="AO109" i="53"/>
  <c r="AP109" i="53"/>
  <c r="AN110" i="53"/>
  <c r="AO110" i="53"/>
  <c r="AP110" i="53"/>
  <c r="AN111" i="53"/>
  <c r="AO111" i="53"/>
  <c r="AP111" i="53"/>
  <c r="AN112" i="53"/>
  <c r="AO112" i="53"/>
  <c r="AP112" i="53"/>
  <c r="BT112" i="53"/>
  <c r="BU112" i="53"/>
  <c r="AN113" i="53"/>
  <c r="AO113" i="53"/>
  <c r="AP113" i="53"/>
  <c r="BT113" i="53"/>
  <c r="BU113" i="53"/>
  <c r="AN114" i="53"/>
  <c r="AO114" i="53"/>
  <c r="AP114" i="53"/>
  <c r="AN115" i="53"/>
  <c r="AO115" i="53"/>
  <c r="AP115" i="53"/>
  <c r="BT115" i="53"/>
  <c r="BU115" i="53"/>
  <c r="AN116" i="53"/>
  <c r="AO116" i="53"/>
  <c r="AP116" i="53"/>
  <c r="BT116" i="53"/>
  <c r="BU116" i="53"/>
  <c r="AN117" i="53"/>
  <c r="AO117" i="53"/>
  <c r="AP117" i="53"/>
  <c r="BT117" i="53"/>
  <c r="BU117" i="53"/>
  <c r="AN118" i="53"/>
  <c r="AO118" i="53"/>
  <c r="AP118" i="53"/>
  <c r="BT118" i="53"/>
  <c r="BU118" i="53"/>
  <c r="AN119" i="53"/>
  <c r="AO119" i="53"/>
  <c r="AP119" i="53"/>
  <c r="BT119" i="53"/>
  <c r="BU119" i="53"/>
  <c r="AN120" i="53"/>
  <c r="AO120" i="53"/>
  <c r="AP120" i="53"/>
  <c r="BT120" i="53"/>
  <c r="BU120" i="53"/>
  <c r="AN121" i="53"/>
  <c r="AO121" i="53"/>
  <c r="AP121" i="53"/>
  <c r="AN122" i="53"/>
  <c r="AO122" i="53"/>
  <c r="AP122" i="53"/>
  <c r="BT122" i="53"/>
  <c r="BU122" i="53"/>
  <c r="AN123" i="53"/>
  <c r="AO123" i="53"/>
  <c r="AP123" i="53"/>
  <c r="BT123" i="53"/>
  <c r="BU123" i="53"/>
  <c r="AN124" i="53"/>
  <c r="AO124" i="53"/>
  <c r="BT103" i="53" s="1"/>
  <c r="AP124" i="53"/>
  <c r="BU103" i="53" s="1"/>
  <c r="BT124" i="53"/>
  <c r="BU124" i="53"/>
  <c r="AN125" i="53"/>
  <c r="AO125" i="53"/>
  <c r="BT104" i="53" s="1"/>
  <c r="AP125" i="53"/>
  <c r="BU104" i="53" s="1"/>
  <c r="BT125" i="53"/>
  <c r="BU125" i="53"/>
  <c r="AN126" i="53"/>
  <c r="AO126" i="53"/>
  <c r="BT105" i="53" s="1"/>
  <c r="AP126" i="53"/>
  <c r="BU105" i="53" s="1"/>
  <c r="BT126" i="53"/>
  <c r="BU126" i="53"/>
  <c r="AN127" i="53"/>
  <c r="AO127" i="53"/>
  <c r="BT106" i="53" s="1"/>
  <c r="AP127" i="53"/>
  <c r="BU106" i="53" s="1"/>
  <c r="BT127" i="53"/>
  <c r="BU127" i="53"/>
  <c r="AN128" i="53"/>
  <c r="AO128" i="53"/>
  <c r="AP128" i="53"/>
  <c r="BT128" i="53"/>
  <c r="BU128" i="53"/>
  <c r="AN129" i="53"/>
  <c r="AO129" i="53"/>
  <c r="BT108" i="53" s="1"/>
  <c r="AP129" i="53"/>
  <c r="BU108" i="53" s="1"/>
  <c r="BT129" i="53"/>
  <c r="BU129" i="53"/>
  <c r="AN130" i="53"/>
  <c r="AO130" i="53"/>
  <c r="BT109" i="53" s="1"/>
  <c r="AP130" i="53"/>
  <c r="BU109" i="53" s="1"/>
  <c r="BT130" i="53"/>
  <c r="BU130" i="53"/>
  <c r="AN131" i="53"/>
  <c r="AO131" i="53"/>
  <c r="BT110" i="53" s="1"/>
  <c r="AP131" i="53"/>
  <c r="BU110" i="53" s="1"/>
  <c r="BT131" i="53"/>
  <c r="BU131" i="53"/>
  <c r="AN132" i="53"/>
  <c r="AO132" i="53"/>
  <c r="BT111" i="53" s="1"/>
  <c r="AP132" i="53"/>
  <c r="BU111" i="53" s="1"/>
  <c r="BT132" i="53"/>
  <c r="BU132" i="53"/>
  <c r="AN133" i="53"/>
  <c r="AO133" i="53"/>
  <c r="AP133" i="53"/>
  <c r="BT133" i="53"/>
  <c r="BU133" i="53"/>
  <c r="AN134" i="53"/>
  <c r="AO134" i="53"/>
  <c r="AP134" i="53"/>
  <c r="BT134" i="53"/>
  <c r="BU134" i="53"/>
  <c r="AN135" i="53"/>
  <c r="AO135" i="53"/>
  <c r="BT114" i="53" s="1"/>
  <c r="AP135" i="53"/>
  <c r="BU114" i="53" s="1"/>
  <c r="BT135" i="53"/>
  <c r="BU135" i="53"/>
  <c r="AN136" i="53"/>
  <c r="AO136" i="53"/>
  <c r="AP136" i="53"/>
  <c r="BT136" i="53"/>
  <c r="BU136" i="53"/>
  <c r="AN137" i="53"/>
  <c r="AO137" i="53"/>
  <c r="AP137" i="53"/>
  <c r="BT137" i="53"/>
  <c r="BU137" i="53"/>
  <c r="AN138" i="53"/>
  <c r="AO138" i="53"/>
  <c r="AP138" i="53"/>
  <c r="BT138" i="53"/>
  <c r="BU138" i="53"/>
  <c r="AN139" i="53"/>
  <c r="AO139" i="53"/>
  <c r="AP139" i="53"/>
  <c r="BT139" i="53"/>
  <c r="BU139" i="53"/>
  <c r="AN140" i="53"/>
  <c r="AO140" i="53"/>
  <c r="AP140" i="53"/>
  <c r="BT140" i="53"/>
  <c r="BU140" i="53"/>
  <c r="AN141" i="53"/>
  <c r="AO141" i="53"/>
  <c r="AP141" i="53"/>
  <c r="BT141" i="53"/>
  <c r="BU141" i="53"/>
  <c r="AN142" i="53"/>
  <c r="AO142" i="53"/>
  <c r="BT121" i="53" s="1"/>
  <c r="AP142" i="53"/>
  <c r="BU121" i="53" s="1"/>
  <c r="AN143" i="53"/>
  <c r="AO143" i="53"/>
  <c r="AP143" i="53"/>
  <c r="BT143" i="53"/>
  <c r="BU143" i="53"/>
  <c r="AN144" i="53"/>
  <c r="AO144" i="53"/>
  <c r="AP144" i="53"/>
  <c r="AN145" i="53"/>
  <c r="AO145" i="53"/>
  <c r="AP145" i="53"/>
  <c r="AN146" i="53"/>
  <c r="AO146" i="53"/>
  <c r="AP146" i="53"/>
  <c r="AN147" i="53"/>
  <c r="AO147" i="53"/>
  <c r="AP147" i="53"/>
  <c r="AN148" i="53"/>
  <c r="AO148" i="53"/>
  <c r="AP148" i="53"/>
  <c r="AN149" i="53"/>
  <c r="AO149" i="53"/>
  <c r="AP149" i="53"/>
  <c r="AN150" i="53"/>
  <c r="AO150" i="53"/>
  <c r="AP150" i="53"/>
  <c r="AN151" i="53"/>
  <c r="AO151" i="53"/>
  <c r="AP151" i="53"/>
  <c r="AN152" i="53"/>
  <c r="AO152" i="53"/>
  <c r="AP152" i="53"/>
  <c r="AN153" i="53"/>
  <c r="AO153" i="53"/>
  <c r="AP153" i="53"/>
  <c r="AN154" i="53"/>
  <c r="AO154" i="53"/>
  <c r="AP154" i="53"/>
  <c r="AN155" i="53"/>
  <c r="AO155" i="53"/>
  <c r="AP155" i="53"/>
  <c r="AN156" i="53"/>
  <c r="AO156" i="53"/>
  <c r="AP156" i="53"/>
  <c r="AN157" i="53"/>
  <c r="AO157" i="53"/>
  <c r="AP157" i="53"/>
  <c r="AN158" i="53"/>
  <c r="AO158" i="53"/>
  <c r="AP158" i="53"/>
  <c r="AN159" i="53"/>
  <c r="AO159" i="53"/>
  <c r="AP159" i="53"/>
  <c r="AN160" i="53"/>
  <c r="AO160" i="53"/>
  <c r="AP160" i="53"/>
  <c r="AN161" i="53"/>
  <c r="AO161" i="53"/>
  <c r="AP161" i="53"/>
  <c r="AN162" i="53"/>
  <c r="AO162" i="53"/>
  <c r="AP162" i="53"/>
  <c r="AN163" i="53"/>
  <c r="AO163" i="53"/>
  <c r="BT142" i="53" s="1"/>
  <c r="BL70" i="53" s="1"/>
  <c r="AP163" i="53"/>
  <c r="BU142" i="53" s="1"/>
  <c r="AN164" i="53"/>
  <c r="AO164" i="53"/>
  <c r="AP164" i="53"/>
  <c r="CY9" i="52"/>
  <c r="BX61" i="52"/>
  <c r="BW65" i="52"/>
  <c r="BY66" i="52"/>
  <c r="BW66" i="52" s="1"/>
  <c r="BT68" i="52"/>
  <c r="BU68" i="52"/>
  <c r="BT69" i="52"/>
  <c r="BU69" i="52"/>
  <c r="BT70" i="52"/>
  <c r="BU70" i="52"/>
  <c r="BT71" i="52"/>
  <c r="BU71" i="52"/>
  <c r="BN72" i="52"/>
  <c r="BO72" i="52"/>
  <c r="BP72" i="52"/>
  <c r="BT72" i="52"/>
  <c r="BU72" i="52"/>
  <c r="BN73" i="52"/>
  <c r="BO73" i="52"/>
  <c r="BP73" i="52"/>
  <c r="BT73" i="52"/>
  <c r="BU73" i="52"/>
  <c r="BN74" i="52"/>
  <c r="BO74" i="52"/>
  <c r="BP74" i="52"/>
  <c r="BT74" i="52"/>
  <c r="BU74" i="52"/>
  <c r="BN75" i="52"/>
  <c r="BO75" i="52"/>
  <c r="BP75" i="52"/>
  <c r="BT75" i="52"/>
  <c r="BU75" i="52"/>
  <c r="BN76" i="52"/>
  <c r="BO76" i="52"/>
  <c r="BP76" i="52"/>
  <c r="BT76" i="52"/>
  <c r="BU76" i="52"/>
  <c r="BN77" i="52"/>
  <c r="BO77" i="52"/>
  <c r="BP77" i="52"/>
  <c r="BT77" i="52"/>
  <c r="BU77" i="52"/>
  <c r="BN78" i="52"/>
  <c r="BO78" i="52"/>
  <c r="BP78" i="52"/>
  <c r="BT78" i="52"/>
  <c r="BU78" i="52"/>
  <c r="BN79" i="52"/>
  <c r="BO79" i="52"/>
  <c r="BP79" i="52"/>
  <c r="BT79" i="52"/>
  <c r="BU79" i="52"/>
  <c r="BN80" i="52"/>
  <c r="BO80" i="52"/>
  <c r="BP80" i="52"/>
  <c r="BT80" i="52"/>
  <c r="BU80" i="52"/>
  <c r="BN81" i="52"/>
  <c r="BO81" i="52"/>
  <c r="BP81" i="52"/>
  <c r="BT81" i="52"/>
  <c r="BU81" i="52"/>
  <c r="BN82" i="52"/>
  <c r="BO82" i="52"/>
  <c r="BP82" i="52"/>
  <c r="BT82" i="52"/>
  <c r="BU82" i="52"/>
  <c r="BN83" i="52"/>
  <c r="BO83" i="52"/>
  <c r="BP83" i="52"/>
  <c r="BT83" i="52"/>
  <c r="BU83" i="52"/>
  <c r="BN84" i="52"/>
  <c r="BO84" i="52"/>
  <c r="BP84" i="52"/>
  <c r="BT84" i="52"/>
  <c r="BU84" i="52"/>
  <c r="BN85" i="52"/>
  <c r="BO85" i="52"/>
  <c r="BP85" i="52"/>
  <c r="BT85" i="52"/>
  <c r="BU85" i="52"/>
  <c r="BN86" i="52"/>
  <c r="BO86" i="52"/>
  <c r="BP86" i="52"/>
  <c r="BT86" i="52"/>
  <c r="BU86" i="52"/>
  <c r="BN87" i="52"/>
  <c r="BO87" i="52"/>
  <c r="BP87" i="52"/>
  <c r="BT87" i="52"/>
  <c r="BU87" i="52"/>
  <c r="BN88" i="52"/>
  <c r="BO88" i="52"/>
  <c r="BP88" i="52"/>
  <c r="BT88" i="52"/>
  <c r="BU88" i="52"/>
  <c r="BN89" i="52"/>
  <c r="BO89" i="52"/>
  <c r="BP89" i="52"/>
  <c r="BT89" i="52"/>
  <c r="BU89" i="52"/>
  <c r="BN90" i="52"/>
  <c r="BO90" i="52"/>
  <c r="BP90" i="52"/>
  <c r="BT90" i="52"/>
  <c r="BU90" i="52"/>
  <c r="BN91" i="52"/>
  <c r="BO91" i="52"/>
  <c r="BP91" i="52"/>
  <c r="BT91" i="52"/>
  <c r="BU91" i="52"/>
  <c r="BN92" i="52"/>
  <c r="BO92" i="52"/>
  <c r="BP92" i="52"/>
  <c r="BT92" i="52"/>
  <c r="BU92" i="52"/>
  <c r="BN93" i="52"/>
  <c r="BO93" i="52"/>
  <c r="BP93" i="52"/>
  <c r="BT93" i="52"/>
  <c r="BU93" i="52"/>
  <c r="BN94" i="52"/>
  <c r="BO94" i="52"/>
  <c r="BP94" i="52"/>
  <c r="BT94" i="52"/>
  <c r="BU94" i="52"/>
  <c r="BN95" i="52"/>
  <c r="BO95" i="52"/>
  <c r="BP95" i="52"/>
  <c r="BT95" i="52"/>
  <c r="BU95" i="52"/>
  <c r="BN96" i="52"/>
  <c r="BO96" i="52"/>
  <c r="BP96" i="52"/>
  <c r="BT96" i="52"/>
  <c r="BU96" i="52"/>
  <c r="BN97" i="52"/>
  <c r="BO97" i="52"/>
  <c r="BP97" i="52"/>
  <c r="BT97" i="52"/>
  <c r="BU97" i="52"/>
  <c r="BN98" i="52"/>
  <c r="BO98" i="52"/>
  <c r="BP98" i="52"/>
  <c r="BT98" i="52"/>
  <c r="BU98" i="52"/>
  <c r="BN99" i="52"/>
  <c r="BO99" i="52"/>
  <c r="BP99" i="52"/>
  <c r="BT99" i="52"/>
  <c r="BU99" i="52"/>
  <c r="BN100" i="52"/>
  <c r="BO100" i="52"/>
  <c r="BP100" i="52"/>
  <c r="BT100" i="52"/>
  <c r="BU100" i="52"/>
  <c r="BN101" i="52"/>
  <c r="BO101" i="52"/>
  <c r="BP101" i="52"/>
  <c r="BT101" i="52"/>
  <c r="BU101" i="52"/>
  <c r="BN102" i="52"/>
  <c r="BO102" i="52"/>
  <c r="BP102" i="52"/>
  <c r="BT102" i="52"/>
  <c r="BU102" i="52"/>
  <c r="BN103" i="52"/>
  <c r="BO103" i="52"/>
  <c r="BP103" i="52"/>
  <c r="BT103" i="52"/>
  <c r="BU103" i="52"/>
  <c r="BN104" i="52"/>
  <c r="BO104" i="52"/>
  <c r="BP104" i="52"/>
  <c r="BT104" i="52"/>
  <c r="BU104" i="52"/>
  <c r="BN105" i="52"/>
  <c r="BO105" i="52"/>
  <c r="BP105" i="52"/>
  <c r="BT105" i="52"/>
  <c r="BU105" i="52"/>
  <c r="BN106" i="52"/>
  <c r="BO106" i="52"/>
  <c r="BP106" i="52"/>
  <c r="BT106" i="52"/>
  <c r="BU106" i="52"/>
  <c r="BN107" i="52"/>
  <c r="BO107" i="52"/>
  <c r="BP107" i="52"/>
  <c r="BN108" i="52"/>
  <c r="BO108" i="52"/>
  <c r="BP108" i="52"/>
  <c r="BN109" i="52"/>
  <c r="BO109" i="52"/>
  <c r="BP109" i="52"/>
  <c r="BT109" i="52"/>
  <c r="BU109" i="52"/>
  <c r="BN110" i="52"/>
  <c r="BO110" i="52"/>
  <c r="BP110" i="52"/>
  <c r="BT110" i="52"/>
  <c r="BU110" i="52"/>
  <c r="BN111" i="52"/>
  <c r="BO111" i="52"/>
  <c r="BT107" i="52" s="1"/>
  <c r="BP111" i="52"/>
  <c r="BU107" i="52" s="1"/>
  <c r="BN112" i="52"/>
  <c r="BO112" i="52"/>
  <c r="BT108" i="52" s="1"/>
  <c r="BP112" i="52"/>
  <c r="BU108" i="52" s="1"/>
  <c r="BT112" i="52"/>
  <c r="BU112" i="52"/>
  <c r="BN113" i="52"/>
  <c r="BO113" i="52"/>
  <c r="BP113" i="52"/>
  <c r="BT113" i="52"/>
  <c r="BU113" i="52"/>
  <c r="BN114" i="52"/>
  <c r="BO114" i="52"/>
  <c r="BP114" i="52"/>
  <c r="BT114" i="52"/>
  <c r="BU114" i="52"/>
  <c r="BN115" i="52"/>
  <c r="BO115" i="52"/>
  <c r="BT111" i="52" s="1"/>
  <c r="BP115" i="52"/>
  <c r="BU111" i="52" s="1"/>
  <c r="BN116" i="52"/>
  <c r="BO116" i="52"/>
  <c r="BP116" i="52"/>
  <c r="BT116" i="52"/>
  <c r="BU116" i="52"/>
  <c r="BN117" i="52"/>
  <c r="BO117" i="52"/>
  <c r="BP117" i="52"/>
  <c r="BN118" i="52"/>
  <c r="BO118" i="52"/>
  <c r="BP118" i="52"/>
  <c r="BT118" i="52"/>
  <c r="BU118" i="52"/>
  <c r="BN119" i="52"/>
  <c r="BO119" i="52"/>
  <c r="BT115" i="52" s="1"/>
  <c r="BP119" i="52"/>
  <c r="BU115" i="52" s="1"/>
  <c r="BT119" i="52"/>
  <c r="BU119" i="52"/>
  <c r="BN120" i="52"/>
  <c r="BO120" i="52"/>
  <c r="BP120" i="52"/>
  <c r="BN121" i="52"/>
  <c r="BO121" i="52"/>
  <c r="BT117" i="52" s="1"/>
  <c r="BP121" i="52"/>
  <c r="BU117" i="52" s="1"/>
  <c r="BN122" i="52"/>
  <c r="BO122" i="52"/>
  <c r="BP122" i="52"/>
  <c r="BT122" i="52"/>
  <c r="BU122" i="52"/>
  <c r="BN123" i="52"/>
  <c r="BO123" i="52"/>
  <c r="BP123" i="52"/>
  <c r="BT123" i="52"/>
  <c r="BU123" i="52"/>
  <c r="BN124" i="52"/>
  <c r="BO124" i="52"/>
  <c r="BT120" i="52" s="1"/>
  <c r="BP124" i="52"/>
  <c r="BU120" i="52" s="1"/>
  <c r="BT124" i="52"/>
  <c r="BU124" i="52"/>
  <c r="BN125" i="52"/>
  <c r="BO125" i="52"/>
  <c r="BT121" i="52" s="1"/>
  <c r="BP125" i="52"/>
  <c r="BU121" i="52" s="1"/>
  <c r="BT125" i="52"/>
  <c r="BU125" i="52"/>
  <c r="BN126" i="52"/>
  <c r="BO126" i="52"/>
  <c r="BP126" i="52"/>
  <c r="BT126" i="52"/>
  <c r="BU126" i="52"/>
  <c r="BN127" i="52"/>
  <c r="BO127" i="52"/>
  <c r="BP127" i="52"/>
  <c r="BT127" i="52"/>
  <c r="BU127" i="52"/>
  <c r="BN128" i="52"/>
  <c r="BO128" i="52"/>
  <c r="BP128" i="52"/>
  <c r="BT128" i="52"/>
  <c r="BU128" i="52"/>
  <c r="BN129" i="52"/>
  <c r="BO129" i="52"/>
  <c r="BP129" i="52"/>
  <c r="BT129" i="52"/>
  <c r="BU129" i="52"/>
  <c r="BN130" i="52"/>
  <c r="BO130" i="52"/>
  <c r="BP130" i="52"/>
  <c r="BT130" i="52"/>
  <c r="BU130" i="52"/>
  <c r="BN131" i="52"/>
  <c r="BO131" i="52"/>
  <c r="BP131" i="52"/>
  <c r="BT131" i="52"/>
  <c r="BU131" i="52"/>
  <c r="BN132" i="52"/>
  <c r="BO132" i="52"/>
  <c r="BP132" i="52"/>
  <c r="BT132" i="52"/>
  <c r="BU132" i="52"/>
  <c r="BN133" i="52"/>
  <c r="BO133" i="52"/>
  <c r="BP133" i="52"/>
  <c r="BT133" i="52"/>
  <c r="BU133" i="52"/>
  <c r="BN134" i="52"/>
  <c r="BO134" i="52"/>
  <c r="BP134" i="52"/>
  <c r="BN135" i="52"/>
  <c r="BO135" i="52"/>
  <c r="BP135" i="52"/>
  <c r="BT135" i="52"/>
  <c r="BU135" i="52"/>
  <c r="BN136" i="52"/>
  <c r="BO136" i="52"/>
  <c r="BP136" i="52"/>
  <c r="BT136" i="52"/>
  <c r="BU136" i="52"/>
  <c r="BN137" i="52"/>
  <c r="BO137" i="52"/>
  <c r="BP137" i="52"/>
  <c r="BN138" i="52"/>
  <c r="BO138" i="52"/>
  <c r="BT134" i="52" s="1"/>
  <c r="BP138" i="52"/>
  <c r="BU134" i="52" s="1"/>
  <c r="BT138" i="52"/>
  <c r="BU138" i="52"/>
  <c r="BN139" i="52"/>
  <c r="BO139" i="52"/>
  <c r="BP139" i="52"/>
  <c r="BT139" i="52"/>
  <c r="BU139" i="52"/>
  <c r="BN140" i="52"/>
  <c r="BO140" i="52"/>
  <c r="BP140" i="52"/>
  <c r="BT140" i="52"/>
  <c r="BU140" i="52"/>
  <c r="BN141" i="52"/>
  <c r="BO141" i="52"/>
  <c r="BT137" i="52" s="1"/>
  <c r="BP141" i="52"/>
  <c r="BU137" i="52" s="1"/>
  <c r="BN142" i="52"/>
  <c r="BO142" i="52"/>
  <c r="BP142" i="52"/>
  <c r="BN143" i="52"/>
  <c r="BO143" i="52"/>
  <c r="BP143" i="52"/>
  <c r="BU143" i="52"/>
  <c r="BN144" i="52"/>
  <c r="BO144" i="52"/>
  <c r="BP144" i="52"/>
  <c r="BN145" i="52"/>
  <c r="BO145" i="52"/>
  <c r="BT141" i="52" s="1"/>
  <c r="BP145" i="52"/>
  <c r="BU141" i="52" s="1"/>
  <c r="BN146" i="52"/>
  <c r="BO146" i="52"/>
  <c r="BT142" i="52" s="1"/>
  <c r="BP146" i="52"/>
  <c r="BU142" i="52" s="1"/>
  <c r="BN147" i="52"/>
  <c r="BO147" i="52"/>
  <c r="BT143" i="52" s="1"/>
  <c r="BP147" i="52"/>
  <c r="X69" i="51"/>
  <c r="Z70" i="51"/>
  <c r="X70" i="51" s="1"/>
  <c r="U72" i="51"/>
  <c r="V72" i="51"/>
  <c r="AC72" i="51"/>
  <c r="AD72" i="51"/>
  <c r="AE72" i="51"/>
  <c r="AC73" i="51"/>
  <c r="AD73" i="51"/>
  <c r="U73" i="51" s="1"/>
  <c r="AE73" i="51"/>
  <c r="V73" i="51" s="1"/>
  <c r="U74" i="51"/>
  <c r="V74" i="51"/>
  <c r="AC74" i="51"/>
  <c r="AD74" i="51"/>
  <c r="AE74" i="51"/>
  <c r="U75" i="51"/>
  <c r="V75" i="51"/>
  <c r="AC75" i="51"/>
  <c r="AD75" i="51"/>
  <c r="AE75" i="51"/>
  <c r="U76" i="51"/>
  <c r="V76" i="51"/>
  <c r="AC76" i="51"/>
  <c r="AD76" i="51"/>
  <c r="AE76" i="51"/>
  <c r="U77" i="51"/>
  <c r="V77" i="51"/>
  <c r="AC77" i="51"/>
  <c r="AD77" i="51"/>
  <c r="AE77" i="51"/>
  <c r="U78" i="51"/>
  <c r="V78" i="51"/>
  <c r="AC78" i="51"/>
  <c r="AD78" i="51"/>
  <c r="AE78" i="51"/>
  <c r="AC79" i="51"/>
  <c r="AD79" i="51"/>
  <c r="U79" i="51" s="1"/>
  <c r="AE79" i="51"/>
  <c r="V79" i="51" s="1"/>
  <c r="U80" i="51"/>
  <c r="V80" i="51"/>
  <c r="AC80" i="51"/>
  <c r="AD80" i="51"/>
  <c r="AE80" i="51"/>
  <c r="U81" i="51"/>
  <c r="V81" i="51"/>
  <c r="AC81" i="51"/>
  <c r="AD81" i="51"/>
  <c r="AE81" i="51"/>
  <c r="U82" i="51"/>
  <c r="V82" i="51"/>
  <c r="AC82" i="51"/>
  <c r="AD82" i="51"/>
  <c r="AE82" i="51"/>
  <c r="U83" i="51"/>
  <c r="V83" i="51"/>
  <c r="AC83" i="51"/>
  <c r="AD83" i="51"/>
  <c r="AE83" i="51"/>
  <c r="U84" i="51"/>
  <c r="V84" i="51"/>
  <c r="AC84" i="51"/>
  <c r="AD84" i="51"/>
  <c r="AE84" i="51"/>
  <c r="U85" i="51"/>
  <c r="V85" i="51"/>
  <c r="AC85" i="51"/>
  <c r="AD85" i="51"/>
  <c r="AE85" i="51"/>
  <c r="U86" i="51"/>
  <c r="V86" i="51"/>
  <c r="AC86" i="51"/>
  <c r="AD86" i="51"/>
  <c r="AE86" i="51"/>
  <c r="U87" i="51"/>
  <c r="V87" i="51"/>
  <c r="AC87" i="51"/>
  <c r="AD87" i="51"/>
  <c r="AE87" i="51"/>
  <c r="U88" i="51"/>
  <c r="V88" i="51"/>
  <c r="AC88" i="51"/>
  <c r="AD88" i="51"/>
  <c r="AE88" i="51"/>
  <c r="U89" i="51"/>
  <c r="V89" i="51"/>
  <c r="AC89" i="51"/>
  <c r="AD89" i="51"/>
  <c r="AE89" i="51"/>
  <c r="AC90" i="51"/>
  <c r="AD90" i="51"/>
  <c r="U90" i="51" s="1"/>
  <c r="AE90" i="51"/>
  <c r="V90" i="51" s="1"/>
  <c r="AC91" i="51"/>
  <c r="AD91" i="51"/>
  <c r="U91" i="51" s="1"/>
  <c r="AE91" i="51"/>
  <c r="V91" i="51" s="1"/>
  <c r="U92" i="51"/>
  <c r="V92" i="51"/>
  <c r="AC92" i="51"/>
  <c r="AD92" i="51"/>
  <c r="AE92" i="51"/>
  <c r="AC93" i="51"/>
  <c r="AD93" i="51"/>
  <c r="U93" i="51" s="1"/>
  <c r="AE93" i="51"/>
  <c r="V93" i="51" s="1"/>
  <c r="U94" i="51"/>
  <c r="V94" i="51"/>
  <c r="AC94" i="51"/>
  <c r="AD94" i="51"/>
  <c r="AE94" i="51"/>
  <c r="V95" i="51"/>
  <c r="AC95" i="51"/>
  <c r="AD95" i="51"/>
  <c r="U95" i="51" s="1"/>
  <c r="AE95" i="51"/>
  <c r="U96" i="51"/>
  <c r="V96" i="51"/>
  <c r="AC96" i="51"/>
  <c r="AD96" i="51"/>
  <c r="AE96" i="51"/>
  <c r="U97" i="51"/>
  <c r="V97" i="51"/>
  <c r="AC97" i="51"/>
  <c r="AD97" i="51"/>
  <c r="AE97" i="51"/>
  <c r="U98" i="51"/>
  <c r="V98" i="51"/>
  <c r="AC98" i="51"/>
  <c r="AD98" i="51"/>
  <c r="AE98" i="51"/>
  <c r="U99" i="51"/>
  <c r="V99" i="51"/>
  <c r="AC99" i="51"/>
  <c r="AD99" i="51"/>
  <c r="AE99" i="51"/>
  <c r="U100" i="51"/>
  <c r="V100" i="51"/>
  <c r="AC100" i="51"/>
  <c r="AD100" i="51"/>
  <c r="AE100" i="51"/>
  <c r="U101" i="51"/>
  <c r="V101" i="51"/>
  <c r="AC101" i="51"/>
  <c r="AD101" i="51"/>
  <c r="AE101" i="51"/>
  <c r="U102" i="51"/>
  <c r="V102" i="51"/>
  <c r="AC102" i="51"/>
  <c r="AD102" i="51"/>
  <c r="AE102" i="51"/>
  <c r="U103" i="51"/>
  <c r="V103" i="51"/>
  <c r="AC103" i="51"/>
  <c r="AD103" i="51"/>
  <c r="AE103" i="51"/>
  <c r="U104" i="51"/>
  <c r="V104" i="51"/>
  <c r="AC104" i="51"/>
  <c r="AD104" i="51"/>
  <c r="AE104" i="51"/>
  <c r="AC105" i="51"/>
  <c r="AD105" i="51"/>
  <c r="U105" i="51" s="1"/>
  <c r="AE105" i="51"/>
  <c r="V105" i="51" s="1"/>
  <c r="U106" i="51"/>
  <c r="V106" i="51"/>
  <c r="AC106" i="51"/>
  <c r="AD106" i="51"/>
  <c r="AE106" i="51"/>
  <c r="U107" i="51"/>
  <c r="V107" i="51"/>
  <c r="AC107" i="51"/>
  <c r="AD107" i="51"/>
  <c r="AE107" i="51"/>
  <c r="U108" i="51"/>
  <c r="V108" i="51"/>
  <c r="AC108" i="51"/>
  <c r="AD108" i="51"/>
  <c r="AE108" i="51"/>
  <c r="U109" i="51"/>
  <c r="V109" i="51"/>
  <c r="AC109" i="51"/>
  <c r="AD109" i="51"/>
  <c r="AE109" i="51"/>
  <c r="U110" i="51"/>
  <c r="V110" i="51"/>
  <c r="AC110" i="51"/>
  <c r="AD110" i="51"/>
  <c r="AE110" i="51"/>
  <c r="U111" i="51"/>
  <c r="V111" i="51"/>
  <c r="AC111" i="51"/>
  <c r="AD111" i="51"/>
  <c r="AE111" i="51"/>
  <c r="AC112" i="51"/>
  <c r="AD112" i="51"/>
  <c r="U112" i="51" s="1"/>
  <c r="AE112" i="51"/>
  <c r="V112" i="51" s="1"/>
  <c r="U113" i="51"/>
  <c r="V113" i="51"/>
  <c r="AC113" i="51"/>
  <c r="AD113" i="51"/>
  <c r="AE113" i="51"/>
  <c r="U114" i="51"/>
  <c r="V114" i="51"/>
  <c r="AC114" i="51"/>
  <c r="AD114" i="51"/>
  <c r="AE114" i="51"/>
  <c r="U115" i="51"/>
  <c r="V115" i="51"/>
  <c r="AC115" i="51"/>
  <c r="AD115" i="51"/>
  <c r="AE115" i="51"/>
  <c r="U116" i="51"/>
  <c r="V116" i="51"/>
  <c r="AC116" i="51"/>
  <c r="AD116" i="51"/>
  <c r="AE116" i="51"/>
  <c r="U117" i="51"/>
  <c r="V117" i="51"/>
  <c r="AC117" i="51"/>
  <c r="AD117" i="51"/>
  <c r="AE117" i="51"/>
  <c r="U118" i="51"/>
  <c r="V118" i="51"/>
  <c r="AC118" i="51"/>
  <c r="AD118" i="51"/>
  <c r="AE118" i="51"/>
  <c r="U119" i="51"/>
  <c r="V119" i="51"/>
  <c r="AC119" i="51"/>
  <c r="AD119" i="51"/>
  <c r="AE119" i="51"/>
  <c r="U120" i="51"/>
  <c r="V120" i="51"/>
  <c r="AC120" i="51"/>
  <c r="AD120" i="51"/>
  <c r="AE120" i="51"/>
  <c r="U121" i="51"/>
  <c r="V121" i="51"/>
  <c r="AC121" i="51"/>
  <c r="AD121" i="51"/>
  <c r="AE121" i="51"/>
  <c r="U122" i="51"/>
  <c r="V122" i="51"/>
  <c r="AC122" i="51"/>
  <c r="AD122" i="51"/>
  <c r="AE122" i="51"/>
  <c r="U123" i="51"/>
  <c r="V123" i="51"/>
  <c r="AC123" i="51"/>
  <c r="AD123" i="51"/>
  <c r="AE123" i="51"/>
  <c r="AC124" i="51"/>
  <c r="AD124" i="51"/>
  <c r="U124" i="51" s="1"/>
  <c r="AE124" i="51"/>
  <c r="V124" i="51" s="1"/>
  <c r="AC125" i="51"/>
  <c r="AD125" i="51"/>
  <c r="U125" i="51" s="1"/>
  <c r="AE125" i="51"/>
  <c r="V125" i="51" s="1"/>
  <c r="U126" i="51"/>
  <c r="V126" i="51"/>
  <c r="AC126" i="51"/>
  <c r="AD126" i="51"/>
  <c r="AE126" i="51"/>
  <c r="U127" i="51"/>
  <c r="V127" i="51"/>
  <c r="AC127" i="51"/>
  <c r="AD127" i="51"/>
  <c r="AE127" i="51"/>
  <c r="U128" i="51"/>
  <c r="V128" i="51"/>
  <c r="AC128" i="51"/>
  <c r="AD128" i="51"/>
  <c r="AE128" i="51"/>
  <c r="U129" i="51"/>
  <c r="V129" i="51"/>
  <c r="AC129" i="51"/>
  <c r="AD129" i="51"/>
  <c r="AE129" i="51"/>
  <c r="U130" i="51"/>
  <c r="V130" i="51"/>
  <c r="AC130" i="51"/>
  <c r="AD130" i="51"/>
  <c r="AE130" i="51"/>
  <c r="U131" i="51"/>
  <c r="V131" i="51"/>
  <c r="AC131" i="51"/>
  <c r="AD131" i="51"/>
  <c r="AE131" i="51"/>
  <c r="V132" i="51"/>
  <c r="AC132" i="51"/>
  <c r="AD132" i="51"/>
  <c r="U132" i="51" s="1"/>
  <c r="AE132" i="51"/>
  <c r="V133" i="51"/>
  <c r="AC133" i="51"/>
  <c r="AD133" i="51"/>
  <c r="U133" i="51" s="1"/>
  <c r="AE133" i="51"/>
  <c r="U134" i="51"/>
  <c r="V134" i="51"/>
  <c r="AC134" i="51"/>
  <c r="AD134" i="51"/>
  <c r="AE134" i="51"/>
  <c r="U135" i="51"/>
  <c r="V135" i="51"/>
  <c r="AC135" i="51"/>
  <c r="AD135" i="51"/>
  <c r="AE135" i="51"/>
  <c r="U136" i="51"/>
  <c r="V136" i="51"/>
  <c r="AC136" i="51"/>
  <c r="AD136" i="51"/>
  <c r="AE136" i="51"/>
  <c r="U137" i="51"/>
  <c r="V137" i="51"/>
  <c r="AC137" i="51"/>
  <c r="AD137" i="51"/>
  <c r="AE137" i="51"/>
  <c r="U138" i="51"/>
  <c r="V138" i="51"/>
  <c r="AC138" i="51"/>
  <c r="AD138" i="51"/>
  <c r="AE138" i="51"/>
  <c r="U139" i="51"/>
  <c r="V139" i="51"/>
  <c r="AC139" i="51"/>
  <c r="AD139" i="51"/>
  <c r="AE139" i="51"/>
  <c r="U140" i="51"/>
  <c r="AC140" i="51"/>
  <c r="AD140" i="51"/>
  <c r="AE140" i="51"/>
  <c r="V140" i="51" s="1"/>
  <c r="U141" i="51"/>
  <c r="V141" i="51"/>
  <c r="AC141" i="51"/>
  <c r="AD141" i="51"/>
  <c r="AE141" i="51"/>
  <c r="U142" i="51"/>
  <c r="V142" i="51"/>
  <c r="AC142" i="51"/>
  <c r="AD142" i="51"/>
  <c r="AE142" i="51"/>
  <c r="U143" i="51"/>
  <c r="V143" i="51"/>
  <c r="AC143" i="51"/>
  <c r="AD143" i="51"/>
  <c r="AE143" i="51"/>
  <c r="U144" i="51"/>
  <c r="V144" i="51"/>
  <c r="AC144" i="51"/>
  <c r="AD144" i="51"/>
  <c r="AE144" i="51"/>
  <c r="U145" i="51"/>
  <c r="V145" i="51"/>
  <c r="AC145" i="51"/>
  <c r="AD145" i="51"/>
  <c r="AE145" i="51"/>
  <c r="U146" i="51"/>
  <c r="V146" i="51"/>
  <c r="AC146" i="51"/>
  <c r="AD146" i="51"/>
  <c r="AE146" i="51"/>
  <c r="U147" i="51"/>
  <c r="V147" i="51"/>
  <c r="AC147" i="51"/>
  <c r="AD147" i="51"/>
  <c r="AE147" i="51"/>
  <c r="K75" i="51" l="1"/>
  <c r="BK70" i="53"/>
  <c r="BK71" i="53"/>
  <c r="L74" i="51"/>
  <c r="L75" i="51"/>
  <c r="M74" i="51"/>
  <c r="M75" i="51"/>
  <c r="BG71" i="52"/>
  <c r="BL71" i="52"/>
  <c r="BL70" i="52"/>
  <c r="BK70" i="52"/>
  <c r="BK71" i="52"/>
  <c r="BL71" i="53"/>
  <c r="I74" i="51"/>
  <c r="BJ70" i="53"/>
  <c r="K74" i="51"/>
  <c r="J75" i="51"/>
  <c r="BI70" i="52"/>
  <c r="BJ71" i="53"/>
  <c r="I75" i="51"/>
  <c r="BJ70" i="52"/>
  <c r="BJ71" i="52"/>
  <c r="H74" i="51"/>
  <c r="H75" i="51"/>
  <c r="J74" i="51"/>
  <c r="BI71" i="52"/>
  <c r="BG70" i="52"/>
  <c r="BH70" i="52"/>
  <c r="BH71" i="52"/>
  <c r="BI70" i="53"/>
  <c r="BI71" i="53"/>
  <c r="BG70" i="53"/>
  <c r="BG71" i="53"/>
  <c r="BH70" i="53"/>
  <c r="BH71" i="53"/>
  <c r="BY67" i="53"/>
  <c r="BW67" i="53" s="1"/>
  <c r="Z71" i="51"/>
  <c r="BY67" i="52"/>
  <c r="AB53" i="53" l="1"/>
  <c r="D59" i="71" s="1"/>
  <c r="D44" i="51"/>
  <c r="D422" i="71" s="1"/>
  <c r="N105" i="52"/>
  <c r="M248" i="71" s="1"/>
  <c r="AB50" i="53"/>
  <c r="D56" i="71" s="1"/>
  <c r="BY68" i="53"/>
  <c r="AB47" i="53"/>
  <c r="D53" i="71" s="1"/>
  <c r="M23" i="71" s="1"/>
  <c r="AB48" i="53"/>
  <c r="D54" i="71" s="1"/>
  <c r="AB49" i="53"/>
  <c r="D55" i="71" s="1"/>
  <c r="AB52" i="53"/>
  <c r="D58" i="71" s="1"/>
  <c r="AB51" i="53"/>
  <c r="D57" i="71" s="1"/>
  <c r="D45" i="51"/>
  <c r="D423" i="71" s="1"/>
  <c r="D43" i="51"/>
  <c r="D42" i="51"/>
  <c r="D420" i="71" s="1"/>
  <c r="N401" i="71" s="1"/>
  <c r="D41" i="51"/>
  <c r="D419" i="71" s="1"/>
  <c r="D40" i="51"/>
  <c r="D418" i="71" s="1"/>
  <c r="D39" i="51"/>
  <c r="D417" i="71" s="1"/>
  <c r="M385" i="71" s="1"/>
  <c r="N104" i="52"/>
  <c r="M247" i="71" s="1"/>
  <c r="N102" i="52"/>
  <c r="M245" i="71" s="1"/>
  <c r="N100" i="52"/>
  <c r="M243" i="71" s="1"/>
  <c r="N99" i="52"/>
  <c r="M242" i="71" s="1"/>
  <c r="D212" i="71" s="1"/>
  <c r="N101" i="52"/>
  <c r="M244" i="71" s="1"/>
  <c r="N103" i="52"/>
  <c r="M246" i="71" s="1"/>
  <c r="X71" i="51"/>
  <c r="Z72" i="51"/>
  <c r="BY68" i="52"/>
  <c r="BW67" i="52"/>
  <c r="BY69" i="53"/>
  <c r="BW68" i="53"/>
  <c r="D59" i="37" l="1"/>
  <c r="D422" i="37"/>
  <c r="M248" i="37"/>
  <c r="D216" i="71"/>
  <c r="D57" i="37"/>
  <c r="D58" i="37"/>
  <c r="M27" i="71"/>
  <c r="M31" i="71"/>
  <c r="E212" i="71"/>
  <c r="M246" i="37"/>
  <c r="D423" i="37"/>
  <c r="D421" i="71"/>
  <c r="N389" i="71" s="1"/>
  <c r="D421" i="37"/>
  <c r="N409" i="71"/>
  <c r="N405" i="71"/>
  <c r="M393" i="71"/>
  <c r="N385" i="71"/>
  <c r="M389" i="71"/>
  <c r="M242" i="37"/>
  <c r="D212" i="37" s="1"/>
  <c r="D220" i="71"/>
  <c r="M247" i="37"/>
  <c r="E220" i="71"/>
  <c r="E216" i="71"/>
  <c r="M245" i="37"/>
  <c r="D56" i="37"/>
  <c r="D418" i="37"/>
  <c r="D417" i="37"/>
  <c r="M385" i="37" s="1"/>
  <c r="D54" i="37"/>
  <c r="D55" i="37"/>
  <c r="M243" i="37"/>
  <c r="M244" i="37"/>
  <c r="D53" i="37"/>
  <c r="M23" i="37" s="1"/>
  <c r="D419" i="37"/>
  <c r="D420" i="37"/>
  <c r="X27" i="51"/>
  <c r="C424" i="71" s="1"/>
  <c r="B88" i="53"/>
  <c r="C60" i="71" s="1"/>
  <c r="P102" i="52"/>
  <c r="L249" i="71" s="1"/>
  <c r="X72" i="51"/>
  <c r="Z73" i="51"/>
  <c r="BY69" i="52"/>
  <c r="BW68" i="52"/>
  <c r="BW69" i="53"/>
  <c r="BY70" i="53"/>
  <c r="M27" i="37" l="1"/>
  <c r="M31" i="37"/>
  <c r="E220" i="37"/>
  <c r="D216" i="37"/>
  <c r="D220" i="37"/>
  <c r="E216" i="37"/>
  <c r="E212" i="37"/>
  <c r="M393" i="37"/>
  <c r="M389" i="37"/>
  <c r="N393" i="71"/>
  <c r="N405" i="37"/>
  <c r="N409" i="37"/>
  <c r="N401" i="37"/>
  <c r="N385" i="37"/>
  <c r="N389" i="37"/>
  <c r="N393" i="37"/>
  <c r="L249" i="37"/>
  <c r="K102" i="52"/>
  <c r="P249" i="71" s="1"/>
  <c r="K88" i="52"/>
  <c r="K100" i="52"/>
  <c r="P248" i="71" s="1"/>
  <c r="K98" i="52"/>
  <c r="P247" i="71" s="1"/>
  <c r="K96" i="52"/>
  <c r="P246" i="71" s="1"/>
  <c r="K94" i="52"/>
  <c r="P245" i="71" s="1"/>
  <c r="K104" i="52"/>
  <c r="P250" i="71" s="1"/>
  <c r="K92" i="52"/>
  <c r="P244" i="71" s="1"/>
  <c r="K90" i="52"/>
  <c r="P243" i="71" s="1"/>
  <c r="C60" i="37"/>
  <c r="AB10" i="53"/>
  <c r="G59" i="71" s="1"/>
  <c r="AB9" i="53"/>
  <c r="G58" i="71" s="1"/>
  <c r="AB8" i="53"/>
  <c r="G57" i="71" s="1"/>
  <c r="AB7" i="53"/>
  <c r="G56" i="71" s="1"/>
  <c r="AB6" i="53"/>
  <c r="G55" i="71" s="1"/>
  <c r="AB11" i="53"/>
  <c r="G60" i="71" s="1"/>
  <c r="AB5" i="53"/>
  <c r="G54" i="71" s="1"/>
  <c r="AB12" i="53"/>
  <c r="G61" i="71" s="1"/>
  <c r="AB4" i="53"/>
  <c r="C424" i="37"/>
  <c r="Q42" i="51"/>
  <c r="G422" i="71" s="1"/>
  <c r="Q41" i="51"/>
  <c r="G421" i="71" s="1"/>
  <c r="Q40" i="51"/>
  <c r="G420" i="71" s="1"/>
  <c r="Q39" i="51"/>
  <c r="G419" i="71" s="1"/>
  <c r="Q38" i="51"/>
  <c r="G418" i="71" s="1"/>
  <c r="Q43" i="51"/>
  <c r="G423" i="71" s="1"/>
  <c r="Q45" i="51"/>
  <c r="G425" i="71" s="1"/>
  <c r="Q37" i="51"/>
  <c r="Q44" i="51"/>
  <c r="G424" i="71" s="1"/>
  <c r="K12" i="41"/>
  <c r="K34" i="41"/>
  <c r="K23" i="41"/>
  <c r="Z74" i="51"/>
  <c r="X73" i="51"/>
  <c r="BY70" i="52"/>
  <c r="BW69" i="52"/>
  <c r="BW70" i="53"/>
  <c r="BY71" i="53"/>
  <c r="G53" i="71" l="1"/>
  <c r="I12" i="41"/>
  <c r="J12" i="41"/>
  <c r="P242" i="71"/>
  <c r="I23" i="41"/>
  <c r="J23" i="41"/>
  <c r="G417" i="71"/>
  <c r="I34" i="41"/>
  <c r="J34" i="41"/>
  <c r="G57" i="37"/>
  <c r="P245" i="37"/>
  <c r="G425" i="37"/>
  <c r="G58" i="37"/>
  <c r="P246" i="37"/>
  <c r="G53" i="37"/>
  <c r="P247" i="37"/>
  <c r="G417" i="37"/>
  <c r="G418" i="37"/>
  <c r="G61" i="37"/>
  <c r="P248" i="37"/>
  <c r="G59" i="37"/>
  <c r="G419" i="37"/>
  <c r="G54" i="37"/>
  <c r="P242" i="37"/>
  <c r="G424" i="37"/>
  <c r="G420" i="37"/>
  <c r="G60" i="37"/>
  <c r="P243" i="37"/>
  <c r="P249" i="37"/>
  <c r="G423" i="37"/>
  <c r="G421" i="37"/>
  <c r="G55" i="37"/>
  <c r="P244" i="37"/>
  <c r="G422" i="37"/>
  <c r="G56" i="37"/>
  <c r="P250" i="37"/>
  <c r="X74" i="51"/>
  <c r="Z75" i="51"/>
  <c r="BY71" i="52"/>
  <c r="BW70" i="52"/>
  <c r="BY72" i="53"/>
  <c r="BW71" i="53"/>
  <c r="Z76" i="51" l="1"/>
  <c r="X75" i="51"/>
  <c r="BY72" i="52"/>
  <c r="BW71" i="52"/>
  <c r="BW72" i="53"/>
  <c r="BY73" i="53"/>
  <c r="Z77" i="51" l="1"/>
  <c r="X76" i="51"/>
  <c r="BW72" i="52"/>
  <c r="BY73" i="52"/>
  <c r="BY74" i="53"/>
  <c r="BW73" i="53"/>
  <c r="Z78" i="51" l="1"/>
  <c r="X77" i="51"/>
  <c r="BY74" i="52"/>
  <c r="BW73" i="52"/>
  <c r="BW74" i="53"/>
  <c r="BY75" i="53"/>
  <c r="Z79" i="51" l="1"/>
  <c r="X78" i="51"/>
  <c r="BY75" i="52"/>
  <c r="BW74" i="52"/>
  <c r="BY76" i="53"/>
  <c r="BW75" i="53"/>
  <c r="Z80" i="51" l="1"/>
  <c r="X79" i="51"/>
  <c r="BY76" i="52"/>
  <c r="BW75" i="52"/>
  <c r="BW76" i="53"/>
  <c r="BY77" i="53"/>
  <c r="X80" i="51" l="1"/>
  <c r="Z81" i="51"/>
  <c r="BY77" i="52"/>
  <c r="BW76" i="52"/>
  <c r="BY78" i="53"/>
  <c r="BW77" i="53"/>
  <c r="Z82" i="51" l="1"/>
  <c r="X81" i="51"/>
  <c r="BY78" i="52"/>
  <c r="BW77" i="52"/>
  <c r="BW78" i="53"/>
  <c r="BY79" i="53"/>
  <c r="Z83" i="51" l="1"/>
  <c r="X82" i="51"/>
  <c r="BY79" i="52"/>
  <c r="BW78" i="52"/>
  <c r="BY80" i="53"/>
  <c r="BW79" i="53"/>
  <c r="Z84" i="51" l="1"/>
  <c r="X83" i="51"/>
  <c r="BY80" i="52"/>
  <c r="BW79" i="52"/>
  <c r="BW80" i="53"/>
  <c r="BY81" i="53"/>
  <c r="Z85" i="51" l="1"/>
  <c r="X84" i="51"/>
  <c r="BY81" i="52"/>
  <c r="BW80" i="52"/>
  <c r="BY82" i="53"/>
  <c r="BW81" i="53"/>
  <c r="Z86" i="51" l="1"/>
  <c r="X85" i="51"/>
  <c r="BY82" i="52"/>
  <c r="BW81" i="52"/>
  <c r="BW82" i="53"/>
  <c r="BY83" i="53"/>
  <c r="Z87" i="51" l="1"/>
  <c r="X86" i="51"/>
  <c r="BY83" i="52"/>
  <c r="BW82" i="52"/>
  <c r="BY84" i="53"/>
  <c r="BW83" i="53"/>
  <c r="Z88" i="51" l="1"/>
  <c r="X87" i="51"/>
  <c r="BW83" i="52"/>
  <c r="BY84" i="52"/>
  <c r="BW84" i="53"/>
  <c r="BY85" i="53"/>
  <c r="Z89" i="51" l="1"/>
  <c r="X88" i="51"/>
  <c r="BY85" i="52"/>
  <c r="BW84" i="52"/>
  <c r="BY86" i="53"/>
  <c r="BW85" i="53"/>
  <c r="Z90" i="51" l="1"/>
  <c r="X89" i="51"/>
  <c r="BY86" i="52"/>
  <c r="BW85" i="52"/>
  <c r="BW86" i="53"/>
  <c r="BY87" i="53"/>
  <c r="Z91" i="51" l="1"/>
  <c r="X90" i="51"/>
  <c r="BY87" i="52"/>
  <c r="BW86" i="52"/>
  <c r="BY88" i="53"/>
  <c r="BW87" i="53"/>
  <c r="Z92" i="51" l="1"/>
  <c r="X91" i="51"/>
  <c r="BY88" i="52"/>
  <c r="BW87" i="52"/>
  <c r="BW88" i="53"/>
  <c r="BY89" i="53"/>
  <c r="Z93" i="51" l="1"/>
  <c r="X92" i="51"/>
  <c r="BW88" i="52"/>
  <c r="BY89" i="52"/>
  <c r="BW89" i="53"/>
  <c r="BY90" i="53"/>
  <c r="Z94" i="51" l="1"/>
  <c r="X93" i="51"/>
  <c r="BY90" i="52"/>
  <c r="BW89" i="52"/>
  <c r="BW90" i="53"/>
  <c r="BY91" i="53"/>
  <c r="Z95" i="51" l="1"/>
  <c r="X94" i="51"/>
  <c r="BW90" i="52"/>
  <c r="BY91" i="52"/>
  <c r="BW91" i="53"/>
  <c r="BY92" i="53"/>
  <c r="Z96" i="51" l="1"/>
  <c r="X95" i="51"/>
  <c r="BY92" i="52"/>
  <c r="BW91" i="52"/>
  <c r="BW92" i="53"/>
  <c r="BY93" i="53"/>
  <c r="Z97" i="51" l="1"/>
  <c r="X96" i="51"/>
  <c r="BY93" i="52"/>
  <c r="BW92" i="52"/>
  <c r="BW93" i="53"/>
  <c r="BY94" i="53"/>
  <c r="Z98" i="51" l="1"/>
  <c r="X97" i="51"/>
  <c r="BY94" i="52"/>
  <c r="BW93" i="52"/>
  <c r="BW94" i="53"/>
  <c r="BY95" i="53"/>
  <c r="Z99" i="51" l="1"/>
  <c r="X98" i="51"/>
  <c r="BY95" i="52"/>
  <c r="BW94" i="52"/>
  <c r="BW95" i="53"/>
  <c r="BY96" i="53"/>
  <c r="Z100" i="51" l="1"/>
  <c r="X99" i="51"/>
  <c r="BY96" i="52"/>
  <c r="BW95" i="52"/>
  <c r="BW96" i="53"/>
  <c r="BY97" i="53"/>
  <c r="Z101" i="51" l="1"/>
  <c r="X100" i="51"/>
  <c r="BY97" i="52"/>
  <c r="BW96" i="52"/>
  <c r="BW97" i="53"/>
  <c r="BY98" i="53"/>
  <c r="Z102" i="51" l="1"/>
  <c r="X101" i="51"/>
  <c r="BY98" i="52"/>
  <c r="BW97" i="52"/>
  <c r="BW98" i="53"/>
  <c r="BY99" i="53"/>
  <c r="Z103" i="51" l="1"/>
  <c r="X102" i="51"/>
  <c r="BW98" i="52"/>
  <c r="BY99" i="52"/>
  <c r="BW99" i="53"/>
  <c r="BY100" i="53"/>
  <c r="Z104" i="51" l="1"/>
  <c r="X103" i="51"/>
  <c r="BW99" i="52"/>
  <c r="BY100" i="52"/>
  <c r="BW100" i="53"/>
  <c r="BY101" i="53"/>
  <c r="Z105" i="51" l="1"/>
  <c r="X104" i="51"/>
  <c r="BY101" i="52"/>
  <c r="BW100" i="52"/>
  <c r="BW101" i="53"/>
  <c r="BY102" i="53"/>
  <c r="Z106" i="51" l="1"/>
  <c r="X105" i="51"/>
  <c r="BW101" i="52"/>
  <c r="BY102" i="52"/>
  <c r="BW102" i="53"/>
  <c r="BY103" i="53"/>
  <c r="Z107" i="51" l="1"/>
  <c r="X106" i="51"/>
  <c r="BY103" i="52"/>
  <c r="BW102" i="52"/>
  <c r="BW103" i="53"/>
  <c r="BY104" i="53"/>
  <c r="Z108" i="51" l="1"/>
  <c r="X107" i="51"/>
  <c r="BW103" i="52"/>
  <c r="BY104" i="52"/>
  <c r="BW104" i="53"/>
  <c r="BY105" i="53"/>
  <c r="Z109" i="51" l="1"/>
  <c r="X108" i="51"/>
  <c r="BW104" i="52"/>
  <c r="BY105" i="52"/>
  <c r="BW105" i="53"/>
  <c r="BY106" i="53"/>
  <c r="Z110" i="51" l="1"/>
  <c r="X109" i="51"/>
  <c r="BY106" i="52"/>
  <c r="BW105" i="52"/>
  <c r="BW106" i="53"/>
  <c r="BY107" i="53"/>
  <c r="Z111" i="51" l="1"/>
  <c r="X110" i="51"/>
  <c r="BY107" i="52"/>
  <c r="BW106" i="52"/>
  <c r="BW107" i="53"/>
  <c r="BY108" i="53"/>
  <c r="Z112" i="51" l="1"/>
  <c r="X111" i="51"/>
  <c r="BY108" i="52"/>
  <c r="BW107" i="52"/>
  <c r="BW108" i="53"/>
  <c r="BY109" i="53"/>
  <c r="Z113" i="51" l="1"/>
  <c r="X112" i="51"/>
  <c r="BW108" i="52"/>
  <c r="BY109" i="52"/>
  <c r="BW109" i="53"/>
  <c r="BY110" i="53"/>
  <c r="Z114" i="51" l="1"/>
  <c r="X113" i="51"/>
  <c r="BW109" i="52"/>
  <c r="BY110" i="52"/>
  <c r="BW110" i="53"/>
  <c r="BY111" i="53"/>
  <c r="Z115" i="51" l="1"/>
  <c r="X114" i="51"/>
  <c r="BY111" i="52"/>
  <c r="BW110" i="52"/>
  <c r="BW111" i="53"/>
  <c r="BY112" i="53"/>
  <c r="Z116" i="51" l="1"/>
  <c r="X115" i="51"/>
  <c r="BY112" i="52"/>
  <c r="BW111" i="52"/>
  <c r="BW112" i="53"/>
  <c r="BY113" i="53"/>
  <c r="Z117" i="51" l="1"/>
  <c r="X116" i="51"/>
  <c r="BW112" i="52"/>
  <c r="BY113" i="52"/>
  <c r="BW113" i="53"/>
  <c r="BY114" i="53"/>
  <c r="Z118" i="51" l="1"/>
  <c r="X117" i="51"/>
  <c r="BY114" i="52"/>
  <c r="BW113" i="52"/>
  <c r="BW114" i="53"/>
  <c r="BY115" i="53"/>
  <c r="Z119" i="51" l="1"/>
  <c r="X118" i="51"/>
  <c r="BW114" i="52"/>
  <c r="BY115" i="52"/>
  <c r="BW115" i="53"/>
  <c r="BY116" i="53"/>
  <c r="Z120" i="51" l="1"/>
  <c r="X119" i="51"/>
  <c r="BY116" i="52"/>
  <c r="BW115" i="52"/>
  <c r="BW116" i="53"/>
  <c r="BY117" i="53"/>
  <c r="Z121" i="51" l="1"/>
  <c r="X120" i="51"/>
  <c r="BY117" i="52"/>
  <c r="BW116" i="52"/>
  <c r="BW117" i="53"/>
  <c r="BY118" i="53"/>
  <c r="Z122" i="51" l="1"/>
  <c r="X121" i="51"/>
  <c r="BY118" i="52"/>
  <c r="BW117" i="52"/>
  <c r="BW118" i="53"/>
  <c r="BY119" i="53"/>
  <c r="Z123" i="51" l="1"/>
  <c r="X122" i="51"/>
  <c r="BY119" i="52"/>
  <c r="BW118" i="52"/>
  <c r="BW119" i="53"/>
  <c r="BY120" i="53"/>
  <c r="Z124" i="51" l="1"/>
  <c r="X123" i="51"/>
  <c r="BY120" i="52"/>
  <c r="BW119" i="52"/>
  <c r="BW120" i="53"/>
  <c r="BY121" i="53"/>
  <c r="Z125" i="51" l="1"/>
  <c r="X124" i="51"/>
  <c r="BY121" i="52"/>
  <c r="BW120" i="52"/>
  <c r="BW121" i="53"/>
  <c r="BY122" i="53"/>
  <c r="Z126" i="51" l="1"/>
  <c r="X125" i="51"/>
  <c r="BY122" i="52"/>
  <c r="BW121" i="52"/>
  <c r="BW122" i="53"/>
  <c r="BY123" i="53"/>
  <c r="Z127" i="51" l="1"/>
  <c r="X126" i="51"/>
  <c r="BY123" i="52"/>
  <c r="BW122" i="52"/>
  <c r="BW123" i="53"/>
  <c r="BY124" i="53"/>
  <c r="Z128" i="51" l="1"/>
  <c r="X127" i="51"/>
  <c r="BW123" i="52"/>
  <c r="BY124" i="52"/>
  <c r="BW124" i="53"/>
  <c r="BY125" i="53"/>
  <c r="Z129" i="51" l="1"/>
  <c r="X128" i="51"/>
  <c r="BY125" i="52"/>
  <c r="BW124" i="52"/>
  <c r="BW125" i="53"/>
  <c r="BY126" i="53"/>
  <c r="Z130" i="51" l="1"/>
  <c r="X129" i="51"/>
  <c r="BW125" i="52"/>
  <c r="BY126" i="52"/>
  <c r="BW126" i="53"/>
  <c r="BY127" i="53"/>
  <c r="Z131" i="51" l="1"/>
  <c r="X130" i="51"/>
  <c r="BY127" i="52"/>
  <c r="BW126" i="52"/>
  <c r="BW127" i="53"/>
  <c r="BY128" i="53"/>
  <c r="Z132" i="51" l="1"/>
  <c r="X131" i="51"/>
  <c r="BW127" i="52"/>
  <c r="BY128" i="52"/>
  <c r="BW128" i="53"/>
  <c r="BY129" i="53"/>
  <c r="Z133" i="51" l="1"/>
  <c r="X132" i="51"/>
  <c r="BW128" i="52"/>
  <c r="BY129" i="52"/>
  <c r="BW129" i="53"/>
  <c r="BY130" i="53"/>
  <c r="Z134" i="51" l="1"/>
  <c r="X133" i="51"/>
  <c r="BY130" i="52"/>
  <c r="BW129" i="52"/>
  <c r="BW130" i="53"/>
  <c r="BY131" i="53"/>
  <c r="Z135" i="51" l="1"/>
  <c r="X134" i="51"/>
  <c r="BY131" i="52"/>
  <c r="BW130" i="52"/>
  <c r="BW131" i="53"/>
  <c r="BY132" i="53"/>
  <c r="Z136" i="51" l="1"/>
  <c r="X135" i="51"/>
  <c r="BW131" i="52"/>
  <c r="BY132" i="52"/>
  <c r="BW132" i="53"/>
  <c r="BY133" i="53"/>
  <c r="Z137" i="51" l="1"/>
  <c r="X136" i="51"/>
  <c r="BW132" i="52"/>
  <c r="BY133" i="52"/>
  <c r="BW133" i="53"/>
  <c r="BY134" i="53"/>
  <c r="Z138" i="51" l="1"/>
  <c r="X137" i="51"/>
  <c r="BW133" i="52"/>
  <c r="BY134" i="52"/>
  <c r="BW134" i="53"/>
  <c r="BY135" i="53"/>
  <c r="Z139" i="51" l="1"/>
  <c r="X138" i="51"/>
  <c r="BY135" i="52"/>
  <c r="BW134" i="52"/>
  <c r="BW135" i="53"/>
  <c r="BY136" i="53"/>
  <c r="Z140" i="51" l="1"/>
  <c r="X139" i="51"/>
  <c r="BW135" i="52"/>
  <c r="BY136" i="52"/>
  <c r="BW136" i="53"/>
  <c r="BY137" i="53"/>
  <c r="Z141" i="51" l="1"/>
  <c r="X140" i="51"/>
  <c r="BY137" i="52"/>
  <c r="BW136" i="52"/>
  <c r="BW137" i="53"/>
  <c r="BY138" i="53"/>
  <c r="Z142" i="51" l="1"/>
  <c r="X141" i="51"/>
  <c r="BY138" i="52"/>
  <c r="BW137" i="52"/>
  <c r="BW138" i="53"/>
  <c r="BY139" i="53"/>
  <c r="Z143" i="51" l="1"/>
  <c r="X142" i="51"/>
  <c r="BY139" i="52"/>
  <c r="BW138" i="52"/>
  <c r="BW139" i="53"/>
  <c r="BY140" i="53"/>
  <c r="BW140" i="53" s="1"/>
  <c r="Z144" i="51" l="1"/>
  <c r="X144" i="51" s="1"/>
  <c r="X143" i="51"/>
  <c r="BY140" i="52"/>
  <c r="BW140" i="52" s="1"/>
  <c r="BW139" i="52"/>
  <c r="CY9" i="50"/>
  <c r="BX61" i="50"/>
  <c r="BW65" i="50"/>
  <c r="BY66" i="50"/>
  <c r="BW66" i="50" s="1"/>
  <c r="BT70" i="50"/>
  <c r="BU70" i="50"/>
  <c r="BT71" i="50"/>
  <c r="BU71" i="50"/>
  <c r="BT72" i="50"/>
  <c r="BU72" i="50"/>
  <c r="BT73" i="50"/>
  <c r="BU73" i="50"/>
  <c r="BT74" i="50"/>
  <c r="BU74" i="50"/>
  <c r="BT75" i="50"/>
  <c r="BU75" i="50"/>
  <c r="BT76" i="50"/>
  <c r="BU76" i="50"/>
  <c r="BT77" i="50"/>
  <c r="BU77" i="50"/>
  <c r="BT79" i="50"/>
  <c r="BU79" i="50"/>
  <c r="BT80" i="50"/>
  <c r="BU80" i="50"/>
  <c r="BT81" i="50"/>
  <c r="BU81" i="50"/>
  <c r="BT82" i="50"/>
  <c r="BU82" i="50"/>
  <c r="BT83" i="50"/>
  <c r="BU83" i="50"/>
  <c r="BT84" i="50"/>
  <c r="BU84" i="50"/>
  <c r="BT85" i="50"/>
  <c r="BU85" i="50"/>
  <c r="BT86" i="50"/>
  <c r="BU86" i="50"/>
  <c r="BT87" i="50"/>
  <c r="BU87" i="50"/>
  <c r="BT88" i="50"/>
  <c r="BU88" i="50"/>
  <c r="AN89" i="50"/>
  <c r="AO89" i="50"/>
  <c r="BT68" i="50" s="1"/>
  <c r="AP89" i="50"/>
  <c r="BU68" i="50" s="1"/>
  <c r="BT89" i="50"/>
  <c r="BU89" i="50"/>
  <c r="AN90" i="50"/>
  <c r="AO90" i="50"/>
  <c r="BT69" i="50" s="1"/>
  <c r="AP90" i="50"/>
  <c r="BU69" i="50" s="1"/>
  <c r="BT90" i="50"/>
  <c r="BU90" i="50"/>
  <c r="AN91" i="50"/>
  <c r="AO91" i="50"/>
  <c r="AP91" i="50"/>
  <c r="BT91" i="50"/>
  <c r="BU91" i="50"/>
  <c r="AN92" i="50"/>
  <c r="AO92" i="50"/>
  <c r="AP92" i="50"/>
  <c r="BT92" i="50"/>
  <c r="BU92" i="50"/>
  <c r="AN93" i="50"/>
  <c r="AO93" i="50"/>
  <c r="AP93" i="50"/>
  <c r="BT93" i="50"/>
  <c r="BU93" i="50"/>
  <c r="AN94" i="50"/>
  <c r="AO94" i="50"/>
  <c r="AP94" i="50"/>
  <c r="BT94" i="50"/>
  <c r="BU94" i="50"/>
  <c r="AN95" i="50"/>
  <c r="AO95" i="50"/>
  <c r="AP95" i="50"/>
  <c r="BT95" i="50"/>
  <c r="BU95" i="50"/>
  <c r="AN96" i="50"/>
  <c r="AO96" i="50"/>
  <c r="AP96" i="50"/>
  <c r="BT96" i="50"/>
  <c r="BU96" i="50"/>
  <c r="AN97" i="50"/>
  <c r="AO97" i="50"/>
  <c r="AP97" i="50"/>
  <c r="BT97" i="50"/>
  <c r="BU97" i="50"/>
  <c r="AN98" i="50"/>
  <c r="AO98" i="50"/>
  <c r="AP98" i="50"/>
  <c r="BT98" i="50"/>
  <c r="BU98" i="50"/>
  <c r="AN99" i="50"/>
  <c r="AO99" i="50"/>
  <c r="BT78" i="50" s="1"/>
  <c r="AP99" i="50"/>
  <c r="BU78" i="50" s="1"/>
  <c r="BT99" i="50"/>
  <c r="BU99" i="50"/>
  <c r="AN100" i="50"/>
  <c r="AO100" i="50"/>
  <c r="AP100" i="50"/>
  <c r="BT100" i="50"/>
  <c r="BU100" i="50"/>
  <c r="AN101" i="50"/>
  <c r="AO101" i="50"/>
  <c r="AP101" i="50"/>
  <c r="BT101" i="50"/>
  <c r="BU101" i="50"/>
  <c r="AN102" i="50"/>
  <c r="AO102" i="50"/>
  <c r="AP102" i="50"/>
  <c r="BT102" i="50"/>
  <c r="BU102" i="50"/>
  <c r="AN103" i="50"/>
  <c r="AO103" i="50"/>
  <c r="AP103" i="50"/>
  <c r="BT103" i="50"/>
  <c r="BU103" i="50"/>
  <c r="AN104" i="50"/>
  <c r="AO104" i="50"/>
  <c r="AP104" i="50"/>
  <c r="BT104" i="50"/>
  <c r="BU104" i="50"/>
  <c r="AN105" i="50"/>
  <c r="AO105" i="50"/>
  <c r="AP105" i="50"/>
  <c r="AN106" i="50"/>
  <c r="AO106" i="50"/>
  <c r="AP106" i="50"/>
  <c r="BT106" i="50"/>
  <c r="BU106" i="50"/>
  <c r="AN107" i="50"/>
  <c r="AO107" i="50"/>
  <c r="AP107" i="50"/>
  <c r="AN108" i="50"/>
  <c r="AO108" i="50"/>
  <c r="AP108" i="50"/>
  <c r="AN109" i="50"/>
  <c r="AO109" i="50"/>
  <c r="AP109" i="50"/>
  <c r="AN110" i="50"/>
  <c r="AO110" i="50"/>
  <c r="AP110" i="50"/>
  <c r="AN111" i="50"/>
  <c r="AO111" i="50"/>
  <c r="AP111" i="50"/>
  <c r="AN112" i="50"/>
  <c r="AO112" i="50"/>
  <c r="AP112" i="50"/>
  <c r="AN113" i="50"/>
  <c r="AO113" i="50"/>
  <c r="AP113" i="50"/>
  <c r="BT113" i="50"/>
  <c r="BU113" i="50"/>
  <c r="AN114" i="50"/>
  <c r="AO114" i="50"/>
  <c r="AP114" i="50"/>
  <c r="BT114" i="50"/>
  <c r="BU114" i="50"/>
  <c r="AN115" i="50"/>
  <c r="AO115" i="50"/>
  <c r="AP115" i="50"/>
  <c r="BT115" i="50"/>
  <c r="BU115" i="50"/>
  <c r="AN116" i="50"/>
  <c r="AO116" i="50"/>
  <c r="AP116" i="50"/>
  <c r="BT116" i="50"/>
  <c r="BU116" i="50"/>
  <c r="AN117" i="50"/>
  <c r="AO117" i="50"/>
  <c r="AP117" i="50"/>
  <c r="BT117" i="50"/>
  <c r="BU117" i="50"/>
  <c r="AN118" i="50"/>
  <c r="AO118" i="50"/>
  <c r="AP118" i="50"/>
  <c r="AN119" i="50"/>
  <c r="AO119" i="50"/>
  <c r="AP119" i="50"/>
  <c r="AN120" i="50"/>
  <c r="AO120" i="50"/>
  <c r="AP120" i="50"/>
  <c r="BT120" i="50"/>
  <c r="BU120" i="50"/>
  <c r="AN121" i="50"/>
  <c r="AO121" i="50"/>
  <c r="AP121" i="50"/>
  <c r="AN122" i="50"/>
  <c r="AO122" i="50"/>
  <c r="AP122" i="50"/>
  <c r="BT122" i="50"/>
  <c r="BU122" i="50"/>
  <c r="AN123" i="50"/>
  <c r="AO123" i="50"/>
  <c r="AP123" i="50"/>
  <c r="BT123" i="50"/>
  <c r="BU123" i="50"/>
  <c r="AN124" i="50"/>
  <c r="AO124" i="50"/>
  <c r="AP124" i="50"/>
  <c r="BT124" i="50"/>
  <c r="BU124" i="50"/>
  <c r="AN125" i="50"/>
  <c r="AO125" i="50"/>
  <c r="AP125" i="50"/>
  <c r="BT125" i="50"/>
  <c r="BU125" i="50"/>
  <c r="AN126" i="50"/>
  <c r="AO126" i="50"/>
  <c r="BT105" i="50" s="1"/>
  <c r="AP126" i="50"/>
  <c r="BU105" i="50" s="1"/>
  <c r="BT126" i="50"/>
  <c r="BU126" i="50"/>
  <c r="AN127" i="50"/>
  <c r="AO127" i="50"/>
  <c r="AP127" i="50"/>
  <c r="BT127" i="50"/>
  <c r="BU127" i="50"/>
  <c r="AN128" i="50"/>
  <c r="AO128" i="50"/>
  <c r="BT107" i="50" s="1"/>
  <c r="AP128" i="50"/>
  <c r="BU107" i="50" s="1"/>
  <c r="BT128" i="50"/>
  <c r="BU128" i="50"/>
  <c r="AN129" i="50"/>
  <c r="AO129" i="50"/>
  <c r="BT108" i="50" s="1"/>
  <c r="AP129" i="50"/>
  <c r="BU108" i="50" s="1"/>
  <c r="BT129" i="50"/>
  <c r="BU129" i="50"/>
  <c r="AN130" i="50"/>
  <c r="AO130" i="50"/>
  <c r="BT109" i="50" s="1"/>
  <c r="AP130" i="50"/>
  <c r="BU109" i="50" s="1"/>
  <c r="BT130" i="50"/>
  <c r="BU130" i="50"/>
  <c r="AN131" i="50"/>
  <c r="AO131" i="50"/>
  <c r="BT110" i="50" s="1"/>
  <c r="AP131" i="50"/>
  <c r="BU110" i="50" s="1"/>
  <c r="BT131" i="50"/>
  <c r="BU131" i="50"/>
  <c r="AN132" i="50"/>
  <c r="AO132" i="50"/>
  <c r="BT111" i="50" s="1"/>
  <c r="AP132" i="50"/>
  <c r="BU111" i="50" s="1"/>
  <c r="BT132" i="50"/>
  <c r="BU132" i="50"/>
  <c r="AN133" i="50"/>
  <c r="AO133" i="50"/>
  <c r="BT112" i="50" s="1"/>
  <c r="AP133" i="50"/>
  <c r="BU112" i="50" s="1"/>
  <c r="BT133" i="50"/>
  <c r="BU133" i="50"/>
  <c r="AN134" i="50"/>
  <c r="AO134" i="50"/>
  <c r="AP134" i="50"/>
  <c r="BT134" i="50"/>
  <c r="BU134" i="50"/>
  <c r="AN135" i="50"/>
  <c r="AO135" i="50"/>
  <c r="AP135" i="50"/>
  <c r="BT135" i="50"/>
  <c r="BU135" i="50"/>
  <c r="AN136" i="50"/>
  <c r="AO136" i="50"/>
  <c r="AP136" i="50"/>
  <c r="BT136" i="50"/>
  <c r="BU136" i="50"/>
  <c r="AN137" i="50"/>
  <c r="AO137" i="50"/>
  <c r="AP137" i="50"/>
  <c r="BT137" i="50"/>
  <c r="BU137" i="50"/>
  <c r="AN138" i="50"/>
  <c r="AO138" i="50"/>
  <c r="AP138" i="50"/>
  <c r="BT138" i="50"/>
  <c r="BU138" i="50"/>
  <c r="AN139" i="50"/>
  <c r="AO139" i="50"/>
  <c r="BT118" i="50" s="1"/>
  <c r="AP139" i="50"/>
  <c r="BU118" i="50" s="1"/>
  <c r="BT139" i="50"/>
  <c r="BU139" i="50"/>
  <c r="AN140" i="50"/>
  <c r="AO140" i="50"/>
  <c r="BT119" i="50" s="1"/>
  <c r="AP140" i="50"/>
  <c r="BU119" i="50" s="1"/>
  <c r="BT140" i="50"/>
  <c r="BU140" i="50"/>
  <c r="AN141" i="50"/>
  <c r="AO141" i="50"/>
  <c r="AP141" i="50"/>
  <c r="BT141" i="50"/>
  <c r="BU141" i="50"/>
  <c r="AN142" i="50"/>
  <c r="AO142" i="50"/>
  <c r="BT121" i="50" s="1"/>
  <c r="AP142" i="50"/>
  <c r="BU121" i="50" s="1"/>
  <c r="AN143" i="50"/>
  <c r="AO143" i="50"/>
  <c r="AP143" i="50"/>
  <c r="BT143" i="50"/>
  <c r="BU143" i="50"/>
  <c r="AN144" i="50"/>
  <c r="AO144" i="50"/>
  <c r="AP144" i="50"/>
  <c r="AN145" i="50"/>
  <c r="AO145" i="50"/>
  <c r="AP145" i="50"/>
  <c r="AN146" i="50"/>
  <c r="AO146" i="50"/>
  <c r="AP146" i="50"/>
  <c r="AN147" i="50"/>
  <c r="AO147" i="50"/>
  <c r="AP147" i="50"/>
  <c r="AN148" i="50"/>
  <c r="AO148" i="50"/>
  <c r="AP148" i="50"/>
  <c r="AN149" i="50"/>
  <c r="AO149" i="50"/>
  <c r="AP149" i="50"/>
  <c r="AN150" i="50"/>
  <c r="AO150" i="50"/>
  <c r="AP150" i="50"/>
  <c r="AN151" i="50"/>
  <c r="AO151" i="50"/>
  <c r="AP151" i="50"/>
  <c r="AN152" i="50"/>
  <c r="AO152" i="50"/>
  <c r="AP152" i="50"/>
  <c r="AN153" i="50"/>
  <c r="AO153" i="50"/>
  <c r="AP153" i="50"/>
  <c r="AN154" i="50"/>
  <c r="AO154" i="50"/>
  <c r="AP154" i="50"/>
  <c r="AN155" i="50"/>
  <c r="AO155" i="50"/>
  <c r="AP155" i="50"/>
  <c r="AN156" i="50"/>
  <c r="AO156" i="50"/>
  <c r="AP156" i="50"/>
  <c r="AN157" i="50"/>
  <c r="AO157" i="50"/>
  <c r="AP157" i="50"/>
  <c r="AN158" i="50"/>
  <c r="AO158" i="50"/>
  <c r="AP158" i="50"/>
  <c r="AN159" i="50"/>
  <c r="AO159" i="50"/>
  <c r="AP159" i="50"/>
  <c r="AN160" i="50"/>
  <c r="AO160" i="50"/>
  <c r="AP160" i="50"/>
  <c r="AN161" i="50"/>
  <c r="AO161" i="50"/>
  <c r="AP161" i="50"/>
  <c r="AN162" i="50"/>
  <c r="AO162" i="50"/>
  <c r="AP162" i="50"/>
  <c r="AN163" i="50"/>
  <c r="AO163" i="50"/>
  <c r="BT142" i="50" s="1"/>
  <c r="AP163" i="50"/>
  <c r="BU142" i="50" s="1"/>
  <c r="AN164" i="50"/>
  <c r="AO164" i="50"/>
  <c r="AP164" i="50"/>
  <c r="CY9" i="49"/>
  <c r="BX61" i="49"/>
  <c r="BW65" i="49"/>
  <c r="BY66" i="49"/>
  <c r="BY67" i="49" s="1"/>
  <c r="BT68" i="49"/>
  <c r="BU68" i="49"/>
  <c r="BT69" i="49"/>
  <c r="BU69" i="49"/>
  <c r="BT70" i="49"/>
  <c r="BU70" i="49"/>
  <c r="BT71" i="49"/>
  <c r="BU71" i="49"/>
  <c r="BN72" i="49"/>
  <c r="BO72" i="49"/>
  <c r="BP72" i="49"/>
  <c r="BT72" i="49"/>
  <c r="BU72" i="49"/>
  <c r="BN73" i="49"/>
  <c r="BO73" i="49"/>
  <c r="BP73" i="49"/>
  <c r="BT73" i="49"/>
  <c r="BU73" i="49"/>
  <c r="BN74" i="49"/>
  <c r="BO74" i="49"/>
  <c r="BP74" i="49"/>
  <c r="BT74" i="49"/>
  <c r="BU74" i="49"/>
  <c r="BN75" i="49"/>
  <c r="BO75" i="49"/>
  <c r="BP75" i="49"/>
  <c r="BT75" i="49"/>
  <c r="BU75" i="49"/>
  <c r="BN76" i="49"/>
  <c r="BO76" i="49"/>
  <c r="BP76" i="49"/>
  <c r="BT76" i="49"/>
  <c r="BU76" i="49"/>
  <c r="BN77" i="49"/>
  <c r="BO77" i="49"/>
  <c r="BP77" i="49"/>
  <c r="BT77" i="49"/>
  <c r="BU77" i="49"/>
  <c r="BN78" i="49"/>
  <c r="BO78" i="49"/>
  <c r="BP78" i="49"/>
  <c r="BT78" i="49"/>
  <c r="BU78" i="49"/>
  <c r="BN79" i="49"/>
  <c r="BO79" i="49"/>
  <c r="BP79" i="49"/>
  <c r="BT79" i="49"/>
  <c r="BU79" i="49"/>
  <c r="BN80" i="49"/>
  <c r="BO80" i="49"/>
  <c r="BP80" i="49"/>
  <c r="BT80" i="49"/>
  <c r="BU80" i="49"/>
  <c r="BN81" i="49"/>
  <c r="BO81" i="49"/>
  <c r="BP81" i="49"/>
  <c r="BT81" i="49"/>
  <c r="BU81" i="49"/>
  <c r="BN82" i="49"/>
  <c r="BO82" i="49"/>
  <c r="BP82" i="49"/>
  <c r="BT82" i="49"/>
  <c r="BU82" i="49"/>
  <c r="BN83" i="49"/>
  <c r="BO83" i="49"/>
  <c r="BP83" i="49"/>
  <c r="BT83" i="49"/>
  <c r="BU83" i="49"/>
  <c r="BN84" i="49"/>
  <c r="BO84" i="49"/>
  <c r="BP84" i="49"/>
  <c r="BT84" i="49"/>
  <c r="BU84" i="49"/>
  <c r="BN85" i="49"/>
  <c r="BO85" i="49"/>
  <c r="BP85" i="49"/>
  <c r="BT85" i="49"/>
  <c r="BU85" i="49"/>
  <c r="BN86" i="49"/>
  <c r="BO86" i="49"/>
  <c r="BP86" i="49"/>
  <c r="BT86" i="49"/>
  <c r="BU86" i="49"/>
  <c r="BN87" i="49"/>
  <c r="BO87" i="49"/>
  <c r="BP87" i="49"/>
  <c r="BT87" i="49"/>
  <c r="BU87" i="49"/>
  <c r="BN88" i="49"/>
  <c r="BO88" i="49"/>
  <c r="BP88" i="49"/>
  <c r="BT88" i="49"/>
  <c r="BU88" i="49"/>
  <c r="BN89" i="49"/>
  <c r="BO89" i="49"/>
  <c r="BP89" i="49"/>
  <c r="BT89" i="49"/>
  <c r="BU89" i="49"/>
  <c r="BN90" i="49"/>
  <c r="BO90" i="49"/>
  <c r="BP90" i="49"/>
  <c r="BT90" i="49"/>
  <c r="BU90" i="49"/>
  <c r="BN91" i="49"/>
  <c r="BO91" i="49"/>
  <c r="BP91" i="49"/>
  <c r="BT91" i="49"/>
  <c r="BU91" i="49"/>
  <c r="BN92" i="49"/>
  <c r="BO92" i="49"/>
  <c r="BP92" i="49"/>
  <c r="BT92" i="49"/>
  <c r="BU92" i="49"/>
  <c r="BN93" i="49"/>
  <c r="BO93" i="49"/>
  <c r="BP93" i="49"/>
  <c r="BT93" i="49"/>
  <c r="BU93" i="49"/>
  <c r="BN94" i="49"/>
  <c r="BO94" i="49"/>
  <c r="BP94" i="49"/>
  <c r="BT94" i="49"/>
  <c r="BU94" i="49"/>
  <c r="BN95" i="49"/>
  <c r="BO95" i="49"/>
  <c r="BP95" i="49"/>
  <c r="BT95" i="49"/>
  <c r="BU95" i="49"/>
  <c r="BN96" i="49"/>
  <c r="BO96" i="49"/>
  <c r="BP96" i="49"/>
  <c r="BT96" i="49"/>
  <c r="BU96" i="49"/>
  <c r="BN97" i="49"/>
  <c r="BO97" i="49"/>
  <c r="BP97" i="49"/>
  <c r="BT97" i="49"/>
  <c r="BU97" i="49"/>
  <c r="BN98" i="49"/>
  <c r="BO98" i="49"/>
  <c r="BP98" i="49"/>
  <c r="BT98" i="49"/>
  <c r="BU98" i="49"/>
  <c r="BN99" i="49"/>
  <c r="BO99" i="49"/>
  <c r="BP99" i="49"/>
  <c r="BT99" i="49"/>
  <c r="BU99" i="49"/>
  <c r="BN100" i="49"/>
  <c r="BO100" i="49"/>
  <c r="BP100" i="49"/>
  <c r="BT100" i="49"/>
  <c r="BU100" i="49"/>
  <c r="BN101" i="49"/>
  <c r="BO101" i="49"/>
  <c r="BP101" i="49"/>
  <c r="BT101" i="49"/>
  <c r="BU101" i="49"/>
  <c r="BN102" i="49"/>
  <c r="BO102" i="49"/>
  <c r="BP102" i="49"/>
  <c r="BT102" i="49"/>
  <c r="BU102" i="49"/>
  <c r="BN103" i="49"/>
  <c r="BO103" i="49"/>
  <c r="BP103" i="49"/>
  <c r="BT103" i="49"/>
  <c r="BU103" i="49"/>
  <c r="BN104" i="49"/>
  <c r="BO104" i="49"/>
  <c r="BP104" i="49"/>
  <c r="BT104" i="49"/>
  <c r="BU104" i="49"/>
  <c r="BN105" i="49"/>
  <c r="BO105" i="49"/>
  <c r="BP105" i="49"/>
  <c r="BT105" i="49"/>
  <c r="BU105" i="49"/>
  <c r="BN106" i="49"/>
  <c r="BO106" i="49"/>
  <c r="BP106" i="49"/>
  <c r="BT106" i="49"/>
  <c r="BU106" i="49"/>
  <c r="BN107" i="49"/>
  <c r="BO107" i="49"/>
  <c r="BP107" i="49"/>
  <c r="BN108" i="49"/>
  <c r="BO108" i="49"/>
  <c r="BP108" i="49"/>
  <c r="BN109" i="49"/>
  <c r="BO109" i="49"/>
  <c r="BP109" i="49"/>
  <c r="BT109" i="49"/>
  <c r="BU109" i="49"/>
  <c r="BN110" i="49"/>
  <c r="BO110" i="49"/>
  <c r="BP110" i="49"/>
  <c r="BT110" i="49"/>
  <c r="BU110" i="49"/>
  <c r="BN111" i="49"/>
  <c r="BO111" i="49"/>
  <c r="BT107" i="49" s="1"/>
  <c r="BP111" i="49"/>
  <c r="BU107" i="49" s="1"/>
  <c r="BN112" i="49"/>
  <c r="BO112" i="49"/>
  <c r="BT108" i="49" s="1"/>
  <c r="BP112" i="49"/>
  <c r="BU108" i="49" s="1"/>
  <c r="BT112" i="49"/>
  <c r="BU112" i="49"/>
  <c r="BN113" i="49"/>
  <c r="BO113" i="49"/>
  <c r="BP113" i="49"/>
  <c r="BT113" i="49"/>
  <c r="BU113" i="49"/>
  <c r="BN114" i="49"/>
  <c r="BO114" i="49"/>
  <c r="BP114" i="49"/>
  <c r="BN115" i="49"/>
  <c r="BO115" i="49"/>
  <c r="BT111" i="49" s="1"/>
  <c r="BP115" i="49"/>
  <c r="BU111" i="49" s="1"/>
  <c r="BT115" i="49"/>
  <c r="BU115" i="49"/>
  <c r="BN116" i="49"/>
  <c r="BO116" i="49"/>
  <c r="BP116" i="49"/>
  <c r="BT116" i="49"/>
  <c r="BU116" i="49"/>
  <c r="BN117" i="49"/>
  <c r="BO117" i="49"/>
  <c r="BP117" i="49"/>
  <c r="BN118" i="49"/>
  <c r="BO118" i="49"/>
  <c r="BT114" i="49" s="1"/>
  <c r="BP118" i="49"/>
  <c r="BU114" i="49" s="1"/>
  <c r="BT118" i="49"/>
  <c r="BU118" i="49"/>
  <c r="BN119" i="49"/>
  <c r="BO119" i="49"/>
  <c r="BP119" i="49"/>
  <c r="BT119" i="49"/>
  <c r="BU119" i="49"/>
  <c r="BN120" i="49"/>
  <c r="BO120" i="49"/>
  <c r="BP120" i="49"/>
  <c r="BN121" i="49"/>
  <c r="BO121" i="49"/>
  <c r="BT117" i="49" s="1"/>
  <c r="BP121" i="49"/>
  <c r="BU117" i="49" s="1"/>
  <c r="BN122" i="49"/>
  <c r="BO122" i="49"/>
  <c r="BP122" i="49"/>
  <c r="BT122" i="49"/>
  <c r="BU122" i="49"/>
  <c r="BN123" i="49"/>
  <c r="BO123" i="49"/>
  <c r="BP123" i="49"/>
  <c r="BU123" i="49"/>
  <c r="BN124" i="49"/>
  <c r="BO124" i="49"/>
  <c r="BT120" i="49" s="1"/>
  <c r="BP124" i="49"/>
  <c r="BU120" i="49" s="1"/>
  <c r="BT124" i="49"/>
  <c r="BU124" i="49"/>
  <c r="BN125" i="49"/>
  <c r="BO125" i="49"/>
  <c r="BT121" i="49" s="1"/>
  <c r="BP125" i="49"/>
  <c r="BU121" i="49" s="1"/>
  <c r="BU125" i="49"/>
  <c r="BN126" i="49"/>
  <c r="BO126" i="49"/>
  <c r="BP126" i="49"/>
  <c r="BN127" i="49"/>
  <c r="BO127" i="49"/>
  <c r="BT123" i="49" s="1"/>
  <c r="BP127" i="49"/>
  <c r="BN128" i="49"/>
  <c r="BO128" i="49"/>
  <c r="BP128" i="49"/>
  <c r="BT128" i="49"/>
  <c r="BU128" i="49"/>
  <c r="BN129" i="49"/>
  <c r="BO129" i="49"/>
  <c r="BT125" i="49" s="1"/>
  <c r="BP129" i="49"/>
  <c r="BT129" i="49"/>
  <c r="BU129" i="49"/>
  <c r="BN130" i="49"/>
  <c r="BO130" i="49"/>
  <c r="BT126" i="49" s="1"/>
  <c r="BP130" i="49"/>
  <c r="BU126" i="49" s="1"/>
  <c r="BT130" i="49"/>
  <c r="BU130" i="49"/>
  <c r="BN131" i="49"/>
  <c r="BO131" i="49"/>
  <c r="BT127" i="49" s="1"/>
  <c r="BP131" i="49"/>
  <c r="BU127" i="49" s="1"/>
  <c r="BT131" i="49"/>
  <c r="BU131" i="49"/>
  <c r="BN132" i="49"/>
  <c r="BO132" i="49"/>
  <c r="BP132" i="49"/>
  <c r="BT132" i="49"/>
  <c r="BU132" i="49"/>
  <c r="BN133" i="49"/>
  <c r="BO133" i="49"/>
  <c r="BP133" i="49"/>
  <c r="BT133" i="49"/>
  <c r="BU133" i="49"/>
  <c r="BN134" i="49"/>
  <c r="BO134" i="49"/>
  <c r="BP134" i="49"/>
  <c r="BU134" i="49"/>
  <c r="BN135" i="49"/>
  <c r="BO135" i="49"/>
  <c r="BP135" i="49"/>
  <c r="BT135" i="49"/>
  <c r="BU135" i="49"/>
  <c r="BN136" i="49"/>
  <c r="BO136" i="49"/>
  <c r="BP136" i="49"/>
  <c r="BT136" i="49"/>
  <c r="BU136" i="49"/>
  <c r="BN137" i="49"/>
  <c r="BO137" i="49"/>
  <c r="BP137" i="49"/>
  <c r="BT137" i="49"/>
  <c r="BU137" i="49"/>
  <c r="BN138" i="49"/>
  <c r="BO138" i="49"/>
  <c r="BT134" i="49" s="1"/>
  <c r="BP138" i="49"/>
  <c r="BT138" i="49"/>
  <c r="BU138" i="49"/>
  <c r="BN139" i="49"/>
  <c r="BO139" i="49"/>
  <c r="BP139" i="49"/>
  <c r="BT139" i="49"/>
  <c r="BU139" i="49"/>
  <c r="BN140" i="49"/>
  <c r="BO140" i="49"/>
  <c r="BP140" i="49"/>
  <c r="BN141" i="49"/>
  <c r="BO141" i="49"/>
  <c r="BP141" i="49"/>
  <c r="BN142" i="49"/>
  <c r="BO142" i="49"/>
  <c r="BP142" i="49"/>
  <c r="BT142" i="49"/>
  <c r="BU142" i="49"/>
  <c r="BN143" i="49"/>
  <c r="BO143" i="49"/>
  <c r="BP143" i="49"/>
  <c r="BN144" i="49"/>
  <c r="BO144" i="49"/>
  <c r="BT140" i="49" s="1"/>
  <c r="BP144" i="49"/>
  <c r="BU140" i="49" s="1"/>
  <c r="BN145" i="49"/>
  <c r="BO145" i="49"/>
  <c r="BT141" i="49" s="1"/>
  <c r="BP145" i="49"/>
  <c r="BU141" i="49" s="1"/>
  <c r="BN146" i="49"/>
  <c r="BO146" i="49"/>
  <c r="BP146" i="49"/>
  <c r="BN147" i="49"/>
  <c r="BO147" i="49"/>
  <c r="BT143" i="49" s="1"/>
  <c r="BP147" i="49"/>
  <c r="BU143" i="49" s="1"/>
  <c r="X69" i="48"/>
  <c r="Z70" i="48"/>
  <c r="X70" i="48" s="1"/>
  <c r="U72" i="48"/>
  <c r="V72" i="48"/>
  <c r="AC72" i="48"/>
  <c r="AD72" i="48"/>
  <c r="AE72" i="48"/>
  <c r="AC73" i="48"/>
  <c r="AD73" i="48"/>
  <c r="U73" i="48" s="1"/>
  <c r="AE73" i="48"/>
  <c r="V73" i="48" s="1"/>
  <c r="U74" i="48"/>
  <c r="V74" i="48"/>
  <c r="AC74" i="48"/>
  <c r="AD74" i="48"/>
  <c r="AE74" i="48"/>
  <c r="U75" i="48"/>
  <c r="V75" i="48"/>
  <c r="AC75" i="48"/>
  <c r="AD75" i="48"/>
  <c r="AE75" i="48"/>
  <c r="U76" i="48"/>
  <c r="V76" i="48"/>
  <c r="AC76" i="48"/>
  <c r="AD76" i="48"/>
  <c r="AE76" i="48"/>
  <c r="V77" i="48"/>
  <c r="AC77" i="48"/>
  <c r="AD77" i="48"/>
  <c r="U77" i="48" s="1"/>
  <c r="AE77" i="48"/>
  <c r="U78" i="48"/>
  <c r="V78" i="48"/>
  <c r="AC78" i="48"/>
  <c r="AD78" i="48"/>
  <c r="AE78" i="48"/>
  <c r="U79" i="48"/>
  <c r="V79" i="48"/>
  <c r="AC79" i="48"/>
  <c r="AD79" i="48"/>
  <c r="AE79" i="48"/>
  <c r="U80" i="48"/>
  <c r="V80" i="48"/>
  <c r="AC80" i="48"/>
  <c r="AD80" i="48"/>
  <c r="AE80" i="48"/>
  <c r="U81" i="48"/>
  <c r="V81" i="48"/>
  <c r="AC81" i="48"/>
  <c r="AD81" i="48"/>
  <c r="AE81" i="48"/>
  <c r="U82" i="48"/>
  <c r="AC82" i="48"/>
  <c r="AD82" i="48"/>
  <c r="AE82" i="48"/>
  <c r="V82" i="48" s="1"/>
  <c r="U83" i="48"/>
  <c r="V83" i="48"/>
  <c r="AC83" i="48"/>
  <c r="AD83" i="48"/>
  <c r="AE83" i="48"/>
  <c r="U84" i="48"/>
  <c r="AC84" i="48"/>
  <c r="AD84" i="48"/>
  <c r="AE84" i="48"/>
  <c r="V84" i="48" s="1"/>
  <c r="U85" i="48"/>
  <c r="V85" i="48"/>
  <c r="AC85" i="48"/>
  <c r="AD85" i="48"/>
  <c r="AE85" i="48"/>
  <c r="U86" i="48"/>
  <c r="V86" i="48"/>
  <c r="AC86" i="48"/>
  <c r="AD86" i="48"/>
  <c r="AE86" i="48"/>
  <c r="U87" i="48"/>
  <c r="V87" i="48"/>
  <c r="AC87" i="48"/>
  <c r="AD87" i="48"/>
  <c r="AE87" i="48"/>
  <c r="U88" i="48"/>
  <c r="V88" i="48"/>
  <c r="AC88" i="48"/>
  <c r="AD88" i="48"/>
  <c r="AE88" i="48"/>
  <c r="U89" i="48"/>
  <c r="V89" i="48"/>
  <c r="AC89" i="48"/>
  <c r="AD89" i="48"/>
  <c r="AE89" i="48"/>
  <c r="U90" i="48"/>
  <c r="V90" i="48"/>
  <c r="AC90" i="48"/>
  <c r="AD90" i="48"/>
  <c r="AE90" i="48"/>
  <c r="AC91" i="48"/>
  <c r="AD91" i="48"/>
  <c r="U91" i="48" s="1"/>
  <c r="AE91" i="48"/>
  <c r="V91" i="48" s="1"/>
  <c r="U92" i="48"/>
  <c r="V92" i="48"/>
  <c r="AC92" i="48"/>
  <c r="AD92" i="48"/>
  <c r="AE92" i="48"/>
  <c r="U93" i="48"/>
  <c r="L74" i="48" s="1"/>
  <c r="V93" i="48"/>
  <c r="AC93" i="48"/>
  <c r="AD93" i="48"/>
  <c r="AE93" i="48"/>
  <c r="U94" i="48"/>
  <c r="V94" i="48"/>
  <c r="AC94" i="48"/>
  <c r="AD94" i="48"/>
  <c r="AE94" i="48"/>
  <c r="V95" i="48"/>
  <c r="AC95" i="48"/>
  <c r="AD95" i="48"/>
  <c r="U95" i="48" s="1"/>
  <c r="AE95" i="48"/>
  <c r="U96" i="48"/>
  <c r="V96" i="48"/>
  <c r="AC96" i="48"/>
  <c r="AD96" i="48"/>
  <c r="AE96" i="48"/>
  <c r="AC97" i="48"/>
  <c r="AD97" i="48"/>
  <c r="U97" i="48" s="1"/>
  <c r="AE97" i="48"/>
  <c r="V97" i="48" s="1"/>
  <c r="U98" i="48"/>
  <c r="V98" i="48"/>
  <c r="AC98" i="48"/>
  <c r="AD98" i="48"/>
  <c r="AE98" i="48"/>
  <c r="U99" i="48"/>
  <c r="V99" i="48"/>
  <c r="AC99" i="48"/>
  <c r="AD99" i="48"/>
  <c r="AE99" i="48"/>
  <c r="U100" i="48"/>
  <c r="V100" i="48"/>
  <c r="AC100" i="48"/>
  <c r="AD100" i="48"/>
  <c r="AE100" i="48"/>
  <c r="U101" i="48"/>
  <c r="V101" i="48"/>
  <c r="AC101" i="48"/>
  <c r="AD101" i="48"/>
  <c r="AE101" i="48"/>
  <c r="U102" i="48"/>
  <c r="V102" i="48"/>
  <c r="AC102" i="48"/>
  <c r="AD102" i="48"/>
  <c r="AE102" i="48"/>
  <c r="U103" i="48"/>
  <c r="V103" i="48"/>
  <c r="AC103" i="48"/>
  <c r="AD103" i="48"/>
  <c r="AE103" i="48"/>
  <c r="U104" i="48"/>
  <c r="V104" i="48"/>
  <c r="AC104" i="48"/>
  <c r="AD104" i="48"/>
  <c r="AE104" i="48"/>
  <c r="AC105" i="48"/>
  <c r="AD105" i="48"/>
  <c r="U105" i="48" s="1"/>
  <c r="AE105" i="48"/>
  <c r="V105" i="48" s="1"/>
  <c r="U106" i="48"/>
  <c r="V106" i="48"/>
  <c r="AC106" i="48"/>
  <c r="AD106" i="48"/>
  <c r="AE106" i="48"/>
  <c r="U107" i="48"/>
  <c r="V107" i="48"/>
  <c r="AC107" i="48"/>
  <c r="AD107" i="48"/>
  <c r="AE107" i="48"/>
  <c r="U108" i="48"/>
  <c r="V108" i="48"/>
  <c r="AC108" i="48"/>
  <c r="AD108" i="48"/>
  <c r="AE108" i="48"/>
  <c r="U109" i="48"/>
  <c r="V109" i="48"/>
  <c r="AC109" i="48"/>
  <c r="AD109" i="48"/>
  <c r="AE109" i="48"/>
  <c r="U110" i="48"/>
  <c r="V110" i="48"/>
  <c r="AC110" i="48"/>
  <c r="AD110" i="48"/>
  <c r="AE110" i="48"/>
  <c r="U111" i="48"/>
  <c r="V111" i="48"/>
  <c r="AC111" i="48"/>
  <c r="AD111" i="48"/>
  <c r="AE111" i="48"/>
  <c r="AC112" i="48"/>
  <c r="AD112" i="48"/>
  <c r="U112" i="48" s="1"/>
  <c r="AE112" i="48"/>
  <c r="V112" i="48" s="1"/>
  <c r="U113" i="48"/>
  <c r="V113" i="48"/>
  <c r="AC113" i="48"/>
  <c r="AD113" i="48"/>
  <c r="AE113" i="48"/>
  <c r="U114" i="48"/>
  <c r="V114" i="48"/>
  <c r="AC114" i="48"/>
  <c r="AD114" i="48"/>
  <c r="AE114" i="48"/>
  <c r="AC115" i="48"/>
  <c r="AD115" i="48"/>
  <c r="U115" i="48" s="1"/>
  <c r="AE115" i="48"/>
  <c r="V115" i="48" s="1"/>
  <c r="U116" i="48"/>
  <c r="V116" i="48"/>
  <c r="AC116" i="48"/>
  <c r="AD116" i="48"/>
  <c r="AE116" i="48"/>
  <c r="U117" i="48"/>
  <c r="V117" i="48"/>
  <c r="AC117" i="48"/>
  <c r="AD117" i="48"/>
  <c r="AE117" i="48"/>
  <c r="U118" i="48"/>
  <c r="V118" i="48"/>
  <c r="AC118" i="48"/>
  <c r="AD118" i="48"/>
  <c r="AE118" i="48"/>
  <c r="U119" i="48"/>
  <c r="V119" i="48"/>
  <c r="AC119" i="48"/>
  <c r="AD119" i="48"/>
  <c r="AE119" i="48"/>
  <c r="U120" i="48"/>
  <c r="V120" i="48"/>
  <c r="AC120" i="48"/>
  <c r="AD120" i="48"/>
  <c r="AE120" i="48"/>
  <c r="U121" i="48"/>
  <c r="V121" i="48"/>
  <c r="AC121" i="48"/>
  <c r="AD121" i="48"/>
  <c r="AE121" i="48"/>
  <c r="U122" i="48"/>
  <c r="V122" i="48"/>
  <c r="AC122" i="48"/>
  <c r="AD122" i="48"/>
  <c r="AE122" i="48"/>
  <c r="U123" i="48"/>
  <c r="V123" i="48"/>
  <c r="AC123" i="48"/>
  <c r="AD123" i="48"/>
  <c r="AE123" i="48"/>
  <c r="AC124" i="48"/>
  <c r="AD124" i="48"/>
  <c r="U124" i="48" s="1"/>
  <c r="AE124" i="48"/>
  <c r="V124" i="48" s="1"/>
  <c r="U125" i="48"/>
  <c r="AC125" i="48"/>
  <c r="AD125" i="48"/>
  <c r="AE125" i="48"/>
  <c r="V125" i="48" s="1"/>
  <c r="U126" i="48"/>
  <c r="V126" i="48"/>
  <c r="AC126" i="48"/>
  <c r="AD126" i="48"/>
  <c r="AE126" i="48"/>
  <c r="U127" i="48"/>
  <c r="V127" i="48"/>
  <c r="AC127" i="48"/>
  <c r="AD127" i="48"/>
  <c r="AE127" i="48"/>
  <c r="U128" i="48"/>
  <c r="V128" i="48"/>
  <c r="AC128" i="48"/>
  <c r="AD128" i="48"/>
  <c r="AE128" i="48"/>
  <c r="U129" i="48"/>
  <c r="V129" i="48"/>
  <c r="AC129" i="48"/>
  <c r="AD129" i="48"/>
  <c r="AE129" i="48"/>
  <c r="U130" i="48"/>
  <c r="V130" i="48"/>
  <c r="AC130" i="48"/>
  <c r="AD130" i="48"/>
  <c r="AE130" i="48"/>
  <c r="U131" i="48"/>
  <c r="V131" i="48"/>
  <c r="AC131" i="48"/>
  <c r="AD131" i="48"/>
  <c r="AE131" i="48"/>
  <c r="U132" i="48"/>
  <c r="V132" i="48"/>
  <c r="AC132" i="48"/>
  <c r="AD132" i="48"/>
  <c r="AE132" i="48"/>
  <c r="U133" i="48"/>
  <c r="V133" i="48"/>
  <c r="AC133" i="48"/>
  <c r="AD133" i="48"/>
  <c r="AE133" i="48"/>
  <c r="U134" i="48"/>
  <c r="V134" i="48"/>
  <c r="AC134" i="48"/>
  <c r="AD134" i="48"/>
  <c r="AE134" i="48"/>
  <c r="U135" i="48"/>
  <c r="V135" i="48"/>
  <c r="AC135" i="48"/>
  <c r="AD135" i="48"/>
  <c r="AE135" i="48"/>
  <c r="V136" i="48"/>
  <c r="AC136" i="48"/>
  <c r="AD136" i="48"/>
  <c r="U136" i="48" s="1"/>
  <c r="AE136" i="48"/>
  <c r="U137" i="48"/>
  <c r="V137" i="48"/>
  <c r="AC137" i="48"/>
  <c r="AD137" i="48"/>
  <c r="AE137" i="48"/>
  <c r="U138" i="48"/>
  <c r="V138" i="48"/>
  <c r="AC138" i="48"/>
  <c r="AD138" i="48"/>
  <c r="AE138" i="48"/>
  <c r="U139" i="48"/>
  <c r="V139" i="48"/>
  <c r="AC139" i="48"/>
  <c r="AD139" i="48"/>
  <c r="AE139" i="48"/>
  <c r="U140" i="48"/>
  <c r="V140" i="48"/>
  <c r="AC140" i="48"/>
  <c r="AD140" i="48"/>
  <c r="AE140" i="48"/>
  <c r="U141" i="48"/>
  <c r="V141" i="48"/>
  <c r="AC141" i="48"/>
  <c r="AD141" i="48"/>
  <c r="AE141" i="48"/>
  <c r="U142" i="48"/>
  <c r="V142" i="48"/>
  <c r="AC142" i="48"/>
  <c r="AD142" i="48"/>
  <c r="AE142" i="48"/>
  <c r="U143" i="48"/>
  <c r="V143" i="48"/>
  <c r="AC143" i="48"/>
  <c r="AD143" i="48"/>
  <c r="AE143" i="48"/>
  <c r="U144" i="48"/>
  <c r="V144" i="48"/>
  <c r="AC144" i="48"/>
  <c r="AD144" i="48"/>
  <c r="AE144" i="48"/>
  <c r="U145" i="48"/>
  <c r="V145" i="48"/>
  <c r="AC145" i="48"/>
  <c r="AD145" i="48"/>
  <c r="AE145" i="48"/>
  <c r="U146" i="48"/>
  <c r="V146" i="48"/>
  <c r="AC146" i="48"/>
  <c r="AD146" i="48"/>
  <c r="AE146" i="48"/>
  <c r="U147" i="48"/>
  <c r="V147" i="48"/>
  <c r="AC147" i="48"/>
  <c r="AD147" i="48"/>
  <c r="AE147" i="48"/>
  <c r="J74" i="48" l="1"/>
  <c r="M75" i="48"/>
  <c r="BL71" i="49"/>
  <c r="BK70" i="50"/>
  <c r="BL70" i="50"/>
  <c r="BL71" i="50"/>
  <c r="BL70" i="49"/>
  <c r="L75" i="48"/>
  <c r="M74" i="48"/>
  <c r="D44" i="48" s="1"/>
  <c r="I74" i="48"/>
  <c r="I75" i="48"/>
  <c r="BK70" i="49"/>
  <c r="BK71" i="49"/>
  <c r="BI71" i="49"/>
  <c r="BK71" i="50"/>
  <c r="BG70" i="49"/>
  <c r="BI70" i="49"/>
  <c r="H75" i="48"/>
  <c r="BG71" i="49"/>
  <c r="H74" i="48"/>
  <c r="BJ71" i="50"/>
  <c r="BJ70" i="50"/>
  <c r="BJ70" i="49"/>
  <c r="J75" i="48"/>
  <c r="K74" i="48"/>
  <c r="K75" i="48"/>
  <c r="BH71" i="49"/>
  <c r="BJ71" i="49"/>
  <c r="BH70" i="49"/>
  <c r="BH70" i="50"/>
  <c r="BH71" i="50"/>
  <c r="BI70" i="50"/>
  <c r="BI71" i="50"/>
  <c r="BG70" i="50"/>
  <c r="BG71" i="50"/>
  <c r="Z71" i="48"/>
  <c r="BY67" i="50"/>
  <c r="BW67" i="50" s="1"/>
  <c r="BW67" i="49"/>
  <c r="BY68" i="49"/>
  <c r="BW66" i="49"/>
  <c r="N105" i="49" l="1"/>
  <c r="D234" i="71" s="1"/>
  <c r="AB53" i="50"/>
  <c r="M59" i="71" s="1"/>
  <c r="AB52" i="50"/>
  <c r="M58" i="71" s="1"/>
  <c r="AB49" i="50"/>
  <c r="M55" i="71" s="1"/>
  <c r="AB50" i="50"/>
  <c r="M56" i="71" s="1"/>
  <c r="AB51" i="50"/>
  <c r="M57" i="71" s="1"/>
  <c r="N102" i="49"/>
  <c r="D231" i="71" s="1"/>
  <c r="N220" i="71" s="1"/>
  <c r="AB48" i="50"/>
  <c r="M54" i="71" s="1"/>
  <c r="AB47" i="50"/>
  <c r="M53" i="71" s="1"/>
  <c r="D23" i="71" s="1"/>
  <c r="M422" i="71"/>
  <c r="M422" i="37"/>
  <c r="D45" i="48"/>
  <c r="M423" i="71" s="1"/>
  <c r="D43" i="48"/>
  <c r="D41" i="48"/>
  <c r="M419" i="71" s="1"/>
  <c r="D42" i="48"/>
  <c r="M420" i="71" s="1"/>
  <c r="D40" i="48"/>
  <c r="M418" i="71" s="1"/>
  <c r="D39" i="48"/>
  <c r="M417" i="71" s="1"/>
  <c r="D385" i="71" s="1"/>
  <c r="N104" i="49"/>
  <c r="D233" i="71" s="1"/>
  <c r="N101" i="49"/>
  <c r="D230" i="71" s="1"/>
  <c r="N100" i="49"/>
  <c r="D229" i="71" s="1"/>
  <c r="N99" i="49"/>
  <c r="D228" i="71" s="1"/>
  <c r="M196" i="71" s="1"/>
  <c r="N103" i="49"/>
  <c r="D232" i="71" s="1"/>
  <c r="BY68" i="50"/>
  <c r="BY69" i="50" s="1"/>
  <c r="X71" i="48"/>
  <c r="Z72" i="48"/>
  <c r="BY69" i="49"/>
  <c r="BW68" i="49"/>
  <c r="M58" i="37" l="1"/>
  <c r="D27" i="71"/>
  <c r="M57" i="37"/>
  <c r="N212" i="71"/>
  <c r="E31" i="71"/>
  <c r="E27" i="71"/>
  <c r="N216" i="71"/>
  <c r="E23" i="71"/>
  <c r="D31" i="71"/>
  <c r="M423" i="37"/>
  <c r="M421" i="71"/>
  <c r="E393" i="71" s="1"/>
  <c r="M421" i="37"/>
  <c r="M419" i="37"/>
  <c r="D393" i="71"/>
  <c r="E385" i="71"/>
  <c r="D389" i="71"/>
  <c r="M418" i="37"/>
  <c r="M417" i="37"/>
  <c r="D385" i="37" s="1"/>
  <c r="D228" i="37"/>
  <c r="M196" i="37" s="1"/>
  <c r="M204" i="71"/>
  <c r="M200" i="71"/>
  <c r="N200" i="71"/>
  <c r="N204" i="71"/>
  <c r="D233" i="37"/>
  <c r="N196" i="71"/>
  <c r="D232" i="37"/>
  <c r="D234" i="37"/>
  <c r="M55" i="37"/>
  <c r="M54" i="37"/>
  <c r="M59" i="37"/>
  <c r="M56" i="37"/>
  <c r="M53" i="37"/>
  <c r="D23" i="37" s="1"/>
  <c r="M420" i="37"/>
  <c r="D229" i="37"/>
  <c r="D230" i="37"/>
  <c r="D231" i="37"/>
  <c r="X27" i="48"/>
  <c r="L424" i="71" s="1"/>
  <c r="P102" i="49"/>
  <c r="C235" i="71" s="1"/>
  <c r="B88" i="50"/>
  <c r="L60" i="71" s="1"/>
  <c r="BW68" i="50"/>
  <c r="X72" i="48"/>
  <c r="Z73" i="48"/>
  <c r="BW69" i="50"/>
  <c r="BY70" i="50"/>
  <c r="BW69" i="49"/>
  <c r="BY70" i="49"/>
  <c r="M204" i="37" l="1"/>
  <c r="D27" i="37"/>
  <c r="E23" i="37"/>
  <c r="E27" i="37"/>
  <c r="D31" i="37"/>
  <c r="E31" i="37"/>
  <c r="D389" i="37"/>
  <c r="E389" i="71"/>
  <c r="D393" i="37"/>
  <c r="E385" i="37"/>
  <c r="E389" i="37"/>
  <c r="E393" i="37"/>
  <c r="N216" i="37"/>
  <c r="N196" i="37"/>
  <c r="N220" i="37"/>
  <c r="N212" i="37"/>
  <c r="N204" i="37"/>
  <c r="M200" i="37"/>
  <c r="N200" i="37"/>
  <c r="L60" i="37"/>
  <c r="AB11" i="50"/>
  <c r="P60" i="71" s="1"/>
  <c r="AB4" i="50"/>
  <c r="AB10" i="50"/>
  <c r="P59" i="71" s="1"/>
  <c r="AB9" i="50"/>
  <c r="P58" i="71" s="1"/>
  <c r="AB8" i="50"/>
  <c r="P57" i="71" s="1"/>
  <c r="AB12" i="50"/>
  <c r="P61" i="71" s="1"/>
  <c r="AB7" i="50"/>
  <c r="P56" i="71" s="1"/>
  <c r="AB6" i="50"/>
  <c r="P55" i="71" s="1"/>
  <c r="AB5" i="50"/>
  <c r="P54" i="71" s="1"/>
  <c r="L424" i="37"/>
  <c r="Q43" i="48"/>
  <c r="P423" i="71" s="1"/>
  <c r="Q42" i="48"/>
  <c r="P422" i="71" s="1"/>
  <c r="Q41" i="48"/>
  <c r="P421" i="71" s="1"/>
  <c r="Q40" i="48"/>
  <c r="P420" i="71" s="1"/>
  <c r="Q44" i="48"/>
  <c r="P424" i="71" s="1"/>
  <c r="Q39" i="48"/>
  <c r="P419" i="71" s="1"/>
  <c r="Q38" i="48"/>
  <c r="P418" i="71" s="1"/>
  <c r="Q45" i="48"/>
  <c r="P425" i="71" s="1"/>
  <c r="Q37" i="48"/>
  <c r="C235" i="37"/>
  <c r="K90" i="49"/>
  <c r="G229" i="71" s="1"/>
  <c r="K104" i="49"/>
  <c r="G236" i="71" s="1"/>
  <c r="K102" i="49"/>
  <c r="G235" i="71" s="1"/>
  <c r="K88" i="49"/>
  <c r="K100" i="49"/>
  <c r="G234" i="71" s="1"/>
  <c r="K98" i="49"/>
  <c r="G233" i="71" s="1"/>
  <c r="K96" i="49"/>
  <c r="G232" i="71" s="1"/>
  <c r="K92" i="49"/>
  <c r="G230" i="71" s="1"/>
  <c r="K94" i="49"/>
  <c r="G231" i="71" s="1"/>
  <c r="K22" i="41"/>
  <c r="K33" i="41"/>
  <c r="K11" i="41"/>
  <c r="Z74" i="48"/>
  <c r="X73" i="48"/>
  <c r="BW70" i="50"/>
  <c r="BY71" i="50"/>
  <c r="BW70" i="49"/>
  <c r="BY71" i="49"/>
  <c r="G228" i="71" l="1"/>
  <c r="I22" i="41"/>
  <c r="J22" i="41"/>
  <c r="P417" i="71"/>
  <c r="J33" i="41"/>
  <c r="I33" i="41"/>
  <c r="P53" i="71"/>
  <c r="I11" i="41"/>
  <c r="J11" i="41"/>
  <c r="G232" i="37"/>
  <c r="G230" i="37"/>
  <c r="P421" i="37"/>
  <c r="P61" i="37"/>
  <c r="P57" i="37"/>
  <c r="G233" i="37"/>
  <c r="P58" i="37"/>
  <c r="P417" i="37"/>
  <c r="P423" i="37"/>
  <c r="G234" i="37"/>
  <c r="P425" i="37"/>
  <c r="P59" i="37"/>
  <c r="G228" i="37"/>
  <c r="P418" i="37"/>
  <c r="P53" i="37"/>
  <c r="P422" i="37"/>
  <c r="G235" i="37"/>
  <c r="P419" i="37"/>
  <c r="P54" i="37"/>
  <c r="P60" i="37"/>
  <c r="G236" i="37"/>
  <c r="P55" i="37"/>
  <c r="P424" i="37"/>
  <c r="G231" i="37"/>
  <c r="G229" i="37"/>
  <c r="P420" i="37"/>
  <c r="P56" i="37"/>
  <c r="Z75" i="48"/>
  <c r="X74" i="48"/>
  <c r="BY72" i="50"/>
  <c r="BW71" i="50"/>
  <c r="BW71" i="49"/>
  <c r="BY72" i="49"/>
  <c r="Z76" i="48" l="1"/>
  <c r="X75" i="48"/>
  <c r="BW72" i="50"/>
  <c r="BY73" i="50"/>
  <c r="BW72" i="49"/>
  <c r="BY73" i="49"/>
  <c r="Z77" i="48" l="1"/>
  <c r="X76" i="48"/>
  <c r="BY74" i="50"/>
  <c r="BW73" i="50"/>
  <c r="BW73" i="49"/>
  <c r="BY74" i="49"/>
  <c r="Z78" i="48" l="1"/>
  <c r="X77" i="48"/>
  <c r="BW74" i="50"/>
  <c r="BY75" i="50"/>
  <c r="BW74" i="49"/>
  <c r="BY75" i="49"/>
  <c r="Z79" i="48" l="1"/>
  <c r="X78" i="48"/>
  <c r="BY76" i="50"/>
  <c r="BW75" i="50"/>
  <c r="BW75" i="49"/>
  <c r="BY76" i="49"/>
  <c r="Z80" i="48" l="1"/>
  <c r="X79" i="48"/>
  <c r="BW76" i="50"/>
  <c r="BY77" i="50"/>
  <c r="BW76" i="49"/>
  <c r="BY77" i="49"/>
  <c r="Z81" i="48" l="1"/>
  <c r="X80" i="48"/>
  <c r="BY78" i="50"/>
  <c r="BW77" i="50"/>
  <c r="BW77" i="49"/>
  <c r="BY78" i="49"/>
  <c r="Z82" i="48" l="1"/>
  <c r="X81" i="48"/>
  <c r="BW78" i="50"/>
  <c r="BY79" i="50"/>
  <c r="BW78" i="49"/>
  <c r="BY79" i="49"/>
  <c r="Z83" i="48" l="1"/>
  <c r="X82" i="48"/>
  <c r="BY80" i="50"/>
  <c r="BW79" i="50"/>
  <c r="BW79" i="49"/>
  <c r="BY80" i="49"/>
  <c r="Z84" i="48" l="1"/>
  <c r="X83" i="48"/>
  <c r="BW80" i="50"/>
  <c r="BY81" i="50"/>
  <c r="BW80" i="49"/>
  <c r="BY81" i="49"/>
  <c r="Z85" i="48" l="1"/>
  <c r="X84" i="48"/>
  <c r="BY82" i="50"/>
  <c r="BW81" i="50"/>
  <c r="BW81" i="49"/>
  <c r="BY82" i="49"/>
  <c r="Z86" i="48" l="1"/>
  <c r="X85" i="48"/>
  <c r="BW82" i="50"/>
  <c r="BY83" i="50"/>
  <c r="BW82" i="49"/>
  <c r="BY83" i="49"/>
  <c r="Z87" i="48" l="1"/>
  <c r="X86" i="48"/>
  <c r="BY84" i="50"/>
  <c r="BW83" i="50"/>
  <c r="BW83" i="49"/>
  <c r="BY84" i="49"/>
  <c r="Z88" i="48" l="1"/>
  <c r="X87" i="48"/>
  <c r="BW84" i="50"/>
  <c r="BY85" i="50"/>
  <c r="BW84" i="49"/>
  <c r="BY85" i="49"/>
  <c r="Z89" i="48" l="1"/>
  <c r="X88" i="48"/>
  <c r="BY86" i="50"/>
  <c r="BW85" i="50"/>
  <c r="BW85" i="49"/>
  <c r="BY86" i="49"/>
  <c r="Z90" i="48" l="1"/>
  <c r="X89" i="48"/>
  <c r="BW86" i="50"/>
  <c r="BY87" i="50"/>
  <c r="BW86" i="49"/>
  <c r="BY87" i="49"/>
  <c r="Z91" i="48" l="1"/>
  <c r="X90" i="48"/>
  <c r="BY88" i="50"/>
  <c r="BW87" i="50"/>
  <c r="BY88" i="49"/>
  <c r="BW87" i="49"/>
  <c r="Z92" i="48" l="1"/>
  <c r="X91" i="48"/>
  <c r="BW88" i="50"/>
  <c r="BY89" i="50"/>
  <c r="BW88" i="49"/>
  <c r="BY89" i="49"/>
  <c r="Z93" i="48" l="1"/>
  <c r="X92" i="48"/>
  <c r="BW89" i="50"/>
  <c r="BY90" i="50"/>
  <c r="BY90" i="49"/>
  <c r="BW89" i="49"/>
  <c r="Z94" i="48" l="1"/>
  <c r="X93" i="48"/>
  <c r="BW90" i="50"/>
  <c r="BY91" i="50"/>
  <c r="BW90" i="49"/>
  <c r="BY91" i="49"/>
  <c r="Z95" i="48" l="1"/>
  <c r="X94" i="48"/>
  <c r="BW91" i="50"/>
  <c r="BY92" i="50"/>
  <c r="BW91" i="49"/>
  <c r="BY92" i="49"/>
  <c r="Z96" i="48" l="1"/>
  <c r="X95" i="48"/>
  <c r="BW92" i="50"/>
  <c r="BY93" i="50"/>
  <c r="BW92" i="49"/>
  <c r="BY93" i="49"/>
  <c r="Z97" i="48" l="1"/>
  <c r="X96" i="48"/>
  <c r="BW93" i="50"/>
  <c r="BY94" i="50"/>
  <c r="BW93" i="49"/>
  <c r="BY94" i="49"/>
  <c r="Z98" i="48" l="1"/>
  <c r="X97" i="48"/>
  <c r="BW94" i="50"/>
  <c r="BY95" i="50"/>
  <c r="BW94" i="49"/>
  <c r="BY95" i="49"/>
  <c r="Z99" i="48" l="1"/>
  <c r="X98" i="48"/>
  <c r="BW95" i="50"/>
  <c r="BY96" i="50"/>
  <c r="BY96" i="49"/>
  <c r="BW95" i="49"/>
  <c r="Z100" i="48" l="1"/>
  <c r="X99" i="48"/>
  <c r="BW96" i="50"/>
  <c r="BY97" i="50"/>
  <c r="BW96" i="49"/>
  <c r="BY97" i="49"/>
  <c r="Z101" i="48" l="1"/>
  <c r="X100" i="48"/>
  <c r="BW97" i="50"/>
  <c r="BY98" i="50"/>
  <c r="BY98" i="49"/>
  <c r="BW97" i="49"/>
  <c r="Z102" i="48" l="1"/>
  <c r="X101" i="48"/>
  <c r="BW98" i="50"/>
  <c r="BY99" i="50"/>
  <c r="BY99" i="49"/>
  <c r="BW98" i="49"/>
  <c r="Z103" i="48" l="1"/>
  <c r="X102" i="48"/>
  <c r="BW99" i="50"/>
  <c r="BY100" i="50"/>
  <c r="BY100" i="49"/>
  <c r="BW99" i="49"/>
  <c r="Z104" i="48" l="1"/>
  <c r="X103" i="48"/>
  <c r="BW100" i="50"/>
  <c r="BY101" i="50"/>
  <c r="BY101" i="49"/>
  <c r="BW100" i="49"/>
  <c r="Z105" i="48" l="1"/>
  <c r="X104" i="48"/>
  <c r="BW101" i="50"/>
  <c r="BY102" i="50"/>
  <c r="BY102" i="49"/>
  <c r="BW101" i="49"/>
  <c r="Z106" i="48" l="1"/>
  <c r="X105" i="48"/>
  <c r="BW102" i="50"/>
  <c r="BY103" i="50"/>
  <c r="BY103" i="49"/>
  <c r="BW102" i="49"/>
  <c r="Z107" i="48" l="1"/>
  <c r="X106" i="48"/>
  <c r="BW103" i="50"/>
  <c r="BY104" i="50"/>
  <c r="BW103" i="49"/>
  <c r="BY104" i="49"/>
  <c r="Z108" i="48" l="1"/>
  <c r="X107" i="48"/>
  <c r="BW104" i="50"/>
  <c r="BY105" i="50"/>
  <c r="BW104" i="49"/>
  <c r="BY105" i="49"/>
  <c r="Z109" i="48" l="1"/>
  <c r="X108" i="48"/>
  <c r="BW105" i="50"/>
  <c r="BY106" i="50"/>
  <c r="BW105" i="49"/>
  <c r="BY106" i="49"/>
  <c r="Z110" i="48" l="1"/>
  <c r="X109" i="48"/>
  <c r="BW106" i="50"/>
  <c r="BY107" i="50"/>
  <c r="BW106" i="49"/>
  <c r="BY107" i="49"/>
  <c r="Z111" i="48" l="1"/>
  <c r="X110" i="48"/>
  <c r="BW107" i="50"/>
  <c r="BY108" i="50"/>
  <c r="BW107" i="49"/>
  <c r="BY108" i="49"/>
  <c r="Z112" i="48" l="1"/>
  <c r="X111" i="48"/>
  <c r="BW108" i="50"/>
  <c r="BY109" i="50"/>
  <c r="BW108" i="49"/>
  <c r="BY109" i="49"/>
  <c r="Z113" i="48" l="1"/>
  <c r="X112" i="48"/>
  <c r="BW109" i="50"/>
  <c r="BY110" i="50"/>
  <c r="BW109" i="49"/>
  <c r="BY110" i="49"/>
  <c r="Z114" i="48" l="1"/>
  <c r="X113" i="48"/>
  <c r="BW110" i="50"/>
  <c r="BY111" i="50"/>
  <c r="BW110" i="49"/>
  <c r="BY111" i="49"/>
  <c r="Z115" i="48" l="1"/>
  <c r="X114" i="48"/>
  <c r="BW111" i="50"/>
  <c r="BY112" i="50"/>
  <c r="BW111" i="49"/>
  <c r="BY112" i="49"/>
  <c r="Z116" i="48" l="1"/>
  <c r="X115" i="48"/>
  <c r="BW112" i="50"/>
  <c r="BY113" i="50"/>
  <c r="BW112" i="49"/>
  <c r="BY113" i="49"/>
  <c r="Z117" i="48" l="1"/>
  <c r="X116" i="48"/>
  <c r="BW113" i="50"/>
  <c r="BY114" i="50"/>
  <c r="BW113" i="49"/>
  <c r="BY114" i="49"/>
  <c r="Z118" i="48" l="1"/>
  <c r="X117" i="48"/>
  <c r="BW114" i="50"/>
  <c r="BY115" i="50"/>
  <c r="BW114" i="49"/>
  <c r="BY115" i="49"/>
  <c r="Z119" i="48" l="1"/>
  <c r="X118" i="48"/>
  <c r="BW115" i="50"/>
  <c r="BY116" i="50"/>
  <c r="BW115" i="49"/>
  <c r="BY116" i="49"/>
  <c r="X119" i="48" l="1"/>
  <c r="Z120" i="48"/>
  <c r="BW116" i="50"/>
  <c r="BY117" i="50"/>
  <c r="BW116" i="49"/>
  <c r="BY117" i="49"/>
  <c r="X120" i="48" l="1"/>
  <c r="Z121" i="48"/>
  <c r="BW117" i="50"/>
  <c r="BY118" i="50"/>
  <c r="BW117" i="49"/>
  <c r="BY118" i="49"/>
  <c r="Z122" i="48" l="1"/>
  <c r="X121" i="48"/>
  <c r="BW118" i="50"/>
  <c r="BY119" i="50"/>
  <c r="BW118" i="49"/>
  <c r="BY119" i="49"/>
  <c r="X122" i="48" l="1"/>
  <c r="Z123" i="48"/>
  <c r="BW119" i="50"/>
  <c r="BY120" i="50"/>
  <c r="BW119" i="49"/>
  <c r="BY120" i="49"/>
  <c r="Z124" i="48" l="1"/>
  <c r="X123" i="48"/>
  <c r="BW120" i="50"/>
  <c r="BY121" i="50"/>
  <c r="BW120" i="49"/>
  <c r="BY121" i="49"/>
  <c r="X124" i="48" l="1"/>
  <c r="Z125" i="48"/>
  <c r="BW121" i="50"/>
  <c r="BY122" i="50"/>
  <c r="BY122" i="49"/>
  <c r="BW121" i="49"/>
  <c r="Z126" i="48" l="1"/>
  <c r="X125" i="48"/>
  <c r="BW122" i="50"/>
  <c r="BY123" i="50"/>
  <c r="BW122" i="49"/>
  <c r="BY123" i="49"/>
  <c r="Z127" i="48" l="1"/>
  <c r="X126" i="48"/>
  <c r="BW123" i="50"/>
  <c r="BY124" i="50"/>
  <c r="BW123" i="49"/>
  <c r="BY124" i="49"/>
  <c r="Z128" i="48" l="1"/>
  <c r="X127" i="48"/>
  <c r="BW124" i="50"/>
  <c r="BY125" i="50"/>
  <c r="BW124" i="49"/>
  <c r="BY125" i="49"/>
  <c r="X128" i="48" l="1"/>
  <c r="Z129" i="48"/>
  <c r="BW125" i="50"/>
  <c r="BY126" i="50"/>
  <c r="BW125" i="49"/>
  <c r="BY126" i="49"/>
  <c r="X129" i="48" l="1"/>
  <c r="Z130" i="48"/>
  <c r="BW126" i="50"/>
  <c r="BY127" i="50"/>
  <c r="BW126" i="49"/>
  <c r="BY127" i="49"/>
  <c r="X130" i="48" l="1"/>
  <c r="Z131" i="48"/>
  <c r="BW127" i="50"/>
  <c r="BY128" i="50"/>
  <c r="BW127" i="49"/>
  <c r="BY128" i="49"/>
  <c r="X131" i="48" l="1"/>
  <c r="Z132" i="48"/>
  <c r="BW128" i="50"/>
  <c r="BY129" i="50"/>
  <c r="BW128" i="49"/>
  <c r="BY129" i="49"/>
  <c r="Z133" i="48" l="1"/>
  <c r="X132" i="48"/>
  <c r="BW129" i="50"/>
  <c r="BY130" i="50"/>
  <c r="BW129" i="49"/>
  <c r="BY130" i="49"/>
  <c r="Z134" i="48" l="1"/>
  <c r="X133" i="48"/>
  <c r="BW130" i="50"/>
  <c r="BY131" i="50"/>
  <c r="BW130" i="49"/>
  <c r="BY131" i="49"/>
  <c r="X134" i="48" l="1"/>
  <c r="Z135" i="48"/>
  <c r="BW131" i="50"/>
  <c r="BY132" i="50"/>
  <c r="BW131" i="49"/>
  <c r="BY132" i="49"/>
  <c r="X135" i="48" l="1"/>
  <c r="Z136" i="48"/>
  <c r="BW132" i="50"/>
  <c r="BY133" i="50"/>
  <c r="BW132" i="49"/>
  <c r="BY133" i="49"/>
  <c r="Z137" i="48" l="1"/>
  <c r="X136" i="48"/>
  <c r="BW133" i="50"/>
  <c r="BY134" i="50"/>
  <c r="BW133" i="49"/>
  <c r="BY134" i="49"/>
  <c r="Z138" i="48" l="1"/>
  <c r="X137" i="48"/>
  <c r="BW134" i="50"/>
  <c r="BY135" i="50"/>
  <c r="BW134" i="49"/>
  <c r="BY135" i="49"/>
  <c r="Z139" i="48" l="1"/>
  <c r="X138" i="48"/>
  <c r="BW135" i="50"/>
  <c r="BY136" i="50"/>
  <c r="BW135" i="49"/>
  <c r="BY136" i="49"/>
  <c r="Z140" i="48" l="1"/>
  <c r="X139" i="48"/>
  <c r="BW136" i="50"/>
  <c r="BY137" i="50"/>
  <c r="BW136" i="49"/>
  <c r="BY137" i="49"/>
  <c r="Z141" i="48" l="1"/>
  <c r="X140" i="48"/>
  <c r="BW137" i="50"/>
  <c r="BY138" i="50"/>
  <c r="BY138" i="49"/>
  <c r="BW137" i="49"/>
  <c r="Z142" i="48" l="1"/>
  <c r="X141" i="48"/>
  <c r="BW138" i="50"/>
  <c r="BY139" i="50"/>
  <c r="BW138" i="49"/>
  <c r="BY139" i="49"/>
  <c r="Z143" i="48" l="1"/>
  <c r="X142" i="48"/>
  <c r="BW139" i="50"/>
  <c r="BY140" i="50"/>
  <c r="BW140" i="50" s="1"/>
  <c r="BW139" i="49"/>
  <c r="BY140" i="49"/>
  <c r="BW140" i="49" s="1"/>
  <c r="Z144" i="48" l="1"/>
  <c r="X144" i="48" s="1"/>
  <c r="X143" i="48"/>
  <c r="CY9" i="47"/>
  <c r="BX61" i="47"/>
  <c r="BW65" i="47"/>
  <c r="BY66" i="47"/>
  <c r="BW66" i="47" s="1"/>
  <c r="BT70" i="47"/>
  <c r="BU70" i="47"/>
  <c r="BT71" i="47"/>
  <c r="BU71" i="47"/>
  <c r="BT72" i="47"/>
  <c r="BU72" i="47"/>
  <c r="BT73" i="47"/>
  <c r="BU73" i="47"/>
  <c r="BT74" i="47"/>
  <c r="BU74" i="47"/>
  <c r="BT75" i="47"/>
  <c r="BU75" i="47"/>
  <c r="BT76" i="47"/>
  <c r="BU76" i="47"/>
  <c r="BT77" i="47"/>
  <c r="BU77" i="47"/>
  <c r="BT79" i="47"/>
  <c r="BU79" i="47"/>
  <c r="BT80" i="47"/>
  <c r="BU80" i="47"/>
  <c r="BT81" i="47"/>
  <c r="BU81" i="47"/>
  <c r="BT82" i="47"/>
  <c r="BU82" i="47"/>
  <c r="BT83" i="47"/>
  <c r="BU83" i="47"/>
  <c r="BT84" i="47"/>
  <c r="BU84" i="47"/>
  <c r="BT85" i="47"/>
  <c r="BU85" i="47"/>
  <c r="BT86" i="47"/>
  <c r="BU86" i="47"/>
  <c r="BT87" i="47"/>
  <c r="BU87" i="47"/>
  <c r="BT88" i="47"/>
  <c r="BU88" i="47"/>
  <c r="AN89" i="47"/>
  <c r="AO89" i="47"/>
  <c r="BT68" i="47" s="1"/>
  <c r="AP89" i="47"/>
  <c r="BU68" i="47" s="1"/>
  <c r="BT89" i="47"/>
  <c r="BU89" i="47"/>
  <c r="AN90" i="47"/>
  <c r="AO90" i="47"/>
  <c r="BT69" i="47" s="1"/>
  <c r="AP90" i="47"/>
  <c r="BU69" i="47" s="1"/>
  <c r="BT90" i="47"/>
  <c r="BU90" i="47"/>
  <c r="AN91" i="47"/>
  <c r="AO91" i="47"/>
  <c r="AP91" i="47"/>
  <c r="BT91" i="47"/>
  <c r="BU91" i="47"/>
  <c r="AN92" i="47"/>
  <c r="AO92" i="47"/>
  <c r="AP92" i="47"/>
  <c r="BT92" i="47"/>
  <c r="BU92" i="47"/>
  <c r="AN93" i="47"/>
  <c r="AO93" i="47"/>
  <c r="AP93" i="47"/>
  <c r="BT93" i="47"/>
  <c r="BU93" i="47"/>
  <c r="AN94" i="47"/>
  <c r="AO94" i="47"/>
  <c r="AP94" i="47"/>
  <c r="BT94" i="47"/>
  <c r="BU94" i="47"/>
  <c r="AN95" i="47"/>
  <c r="AO95" i="47"/>
  <c r="AP95" i="47"/>
  <c r="BT95" i="47"/>
  <c r="BU95" i="47"/>
  <c r="AN96" i="47"/>
  <c r="AO96" i="47"/>
  <c r="AP96" i="47"/>
  <c r="BT96" i="47"/>
  <c r="BU96" i="47"/>
  <c r="AN97" i="47"/>
  <c r="AO97" i="47"/>
  <c r="AP97" i="47"/>
  <c r="BT97" i="47"/>
  <c r="BU97" i="47"/>
  <c r="AN98" i="47"/>
  <c r="AO98" i="47"/>
  <c r="AP98" i="47"/>
  <c r="BT98" i="47"/>
  <c r="BU98" i="47"/>
  <c r="AN99" i="47"/>
  <c r="AO99" i="47"/>
  <c r="BT78" i="47" s="1"/>
  <c r="AP99" i="47"/>
  <c r="BU78" i="47" s="1"/>
  <c r="BT99" i="47"/>
  <c r="BU99" i="47"/>
  <c r="AN100" i="47"/>
  <c r="AO100" i="47"/>
  <c r="AP100" i="47"/>
  <c r="BT100" i="47"/>
  <c r="BU100" i="47"/>
  <c r="AN101" i="47"/>
  <c r="AO101" i="47"/>
  <c r="AP101" i="47"/>
  <c r="BT101" i="47"/>
  <c r="BU101" i="47"/>
  <c r="AN102" i="47"/>
  <c r="AO102" i="47"/>
  <c r="AP102" i="47"/>
  <c r="BT102" i="47"/>
  <c r="BU102" i="47"/>
  <c r="AN103" i="47"/>
  <c r="AO103" i="47"/>
  <c r="AP103" i="47"/>
  <c r="BT103" i="47"/>
  <c r="BU103" i="47"/>
  <c r="AN104" i="47"/>
  <c r="AO104" i="47"/>
  <c r="AP104" i="47"/>
  <c r="BT104" i="47"/>
  <c r="BU104" i="47"/>
  <c r="AN105" i="47"/>
  <c r="AO105" i="47"/>
  <c r="AP105" i="47"/>
  <c r="BT105" i="47"/>
  <c r="BU105" i="47"/>
  <c r="AN106" i="47"/>
  <c r="AO106" i="47"/>
  <c r="AP106" i="47"/>
  <c r="BT106" i="47"/>
  <c r="BU106" i="47"/>
  <c r="AN107" i="47"/>
  <c r="AO107" i="47"/>
  <c r="AP107" i="47"/>
  <c r="BT107" i="47"/>
  <c r="BU107" i="47"/>
  <c r="AN108" i="47"/>
  <c r="AO108" i="47"/>
  <c r="AP108" i="47"/>
  <c r="BT108" i="47"/>
  <c r="BU108" i="47"/>
  <c r="AN109" i="47"/>
  <c r="AO109" i="47"/>
  <c r="AP109" i="47"/>
  <c r="BU109" i="47"/>
  <c r="AN110" i="47"/>
  <c r="AO110" i="47"/>
  <c r="AP110" i="47"/>
  <c r="BT110" i="47"/>
  <c r="AN111" i="47"/>
  <c r="AO111" i="47"/>
  <c r="AP111" i="47"/>
  <c r="AN112" i="47"/>
  <c r="AO112" i="47"/>
  <c r="AP112" i="47"/>
  <c r="AN113" i="47"/>
  <c r="AO113" i="47"/>
  <c r="AP113" i="47"/>
  <c r="AN114" i="47"/>
  <c r="AO114" i="47"/>
  <c r="AP114" i="47"/>
  <c r="AN115" i="47"/>
  <c r="AO115" i="47"/>
  <c r="AP115" i="47"/>
  <c r="BU115" i="47"/>
  <c r="AN116" i="47"/>
  <c r="AO116" i="47"/>
  <c r="AP116" i="47"/>
  <c r="AN117" i="47"/>
  <c r="AO117" i="47"/>
  <c r="AP117" i="47"/>
  <c r="AN118" i="47"/>
  <c r="AO118" i="47"/>
  <c r="AP118" i="47"/>
  <c r="BT118" i="47"/>
  <c r="BU118" i="47"/>
  <c r="AN119" i="47"/>
  <c r="AO119" i="47"/>
  <c r="AP119" i="47"/>
  <c r="BT119" i="47"/>
  <c r="BU119" i="47"/>
  <c r="AN120" i="47"/>
  <c r="AO120" i="47"/>
  <c r="AP120" i="47"/>
  <c r="AN121" i="47"/>
  <c r="AO121" i="47"/>
  <c r="AP121" i="47"/>
  <c r="AN122" i="47"/>
  <c r="AO122" i="47"/>
  <c r="AP122" i="47"/>
  <c r="BT122" i="47"/>
  <c r="BU122" i="47"/>
  <c r="AN123" i="47"/>
  <c r="AO123" i="47"/>
  <c r="AP123" i="47"/>
  <c r="BT123" i="47"/>
  <c r="BU123" i="47"/>
  <c r="AN124" i="47"/>
  <c r="AO124" i="47"/>
  <c r="AP124" i="47"/>
  <c r="BT124" i="47"/>
  <c r="BU124" i="47"/>
  <c r="AN125" i="47"/>
  <c r="AO125" i="47"/>
  <c r="AP125" i="47"/>
  <c r="BT125" i="47"/>
  <c r="BU125" i="47"/>
  <c r="AN126" i="47"/>
  <c r="AO126" i="47"/>
  <c r="AP126" i="47"/>
  <c r="BT126" i="47"/>
  <c r="BU126" i="47"/>
  <c r="AN127" i="47"/>
  <c r="AO127" i="47"/>
  <c r="AP127" i="47"/>
  <c r="BT127" i="47"/>
  <c r="BU127" i="47"/>
  <c r="AN128" i="47"/>
  <c r="AO128" i="47"/>
  <c r="AP128" i="47"/>
  <c r="BT128" i="47"/>
  <c r="BU128" i="47"/>
  <c r="AN129" i="47"/>
  <c r="AO129" i="47"/>
  <c r="AP129" i="47"/>
  <c r="BT129" i="47"/>
  <c r="BU129" i="47"/>
  <c r="AN130" i="47"/>
  <c r="AO130" i="47"/>
  <c r="BT109" i="47" s="1"/>
  <c r="AP130" i="47"/>
  <c r="BT130" i="47"/>
  <c r="BU130" i="47"/>
  <c r="AN131" i="47"/>
  <c r="AO131" i="47"/>
  <c r="AP131" i="47"/>
  <c r="BU110" i="47" s="1"/>
  <c r="BT131" i="47"/>
  <c r="BU131" i="47"/>
  <c r="AN132" i="47"/>
  <c r="AO132" i="47"/>
  <c r="BT111" i="47" s="1"/>
  <c r="AP132" i="47"/>
  <c r="BU111" i="47" s="1"/>
  <c r="BT132" i="47"/>
  <c r="BU132" i="47"/>
  <c r="AN133" i="47"/>
  <c r="AO133" i="47"/>
  <c r="BT112" i="47" s="1"/>
  <c r="AP133" i="47"/>
  <c r="BU112" i="47" s="1"/>
  <c r="BT133" i="47"/>
  <c r="BU133" i="47"/>
  <c r="AN134" i="47"/>
  <c r="AO134" i="47"/>
  <c r="BT113" i="47" s="1"/>
  <c r="AP134" i="47"/>
  <c r="BU113" i="47" s="1"/>
  <c r="BT134" i="47"/>
  <c r="BU134" i="47"/>
  <c r="AN135" i="47"/>
  <c r="AO135" i="47"/>
  <c r="BT114" i="47" s="1"/>
  <c r="AP135" i="47"/>
  <c r="BU114" i="47" s="1"/>
  <c r="BT135" i="47"/>
  <c r="BU135" i="47"/>
  <c r="AN136" i="47"/>
  <c r="AO136" i="47"/>
  <c r="BT115" i="47" s="1"/>
  <c r="AP136" i="47"/>
  <c r="BT136" i="47"/>
  <c r="BU136" i="47"/>
  <c r="AN137" i="47"/>
  <c r="AO137" i="47"/>
  <c r="BT116" i="47" s="1"/>
  <c r="AP137" i="47"/>
  <c r="BU116" i="47" s="1"/>
  <c r="BT137" i="47"/>
  <c r="BU137" i="47"/>
  <c r="AN138" i="47"/>
  <c r="AO138" i="47"/>
  <c r="BT117" i="47" s="1"/>
  <c r="AP138" i="47"/>
  <c r="BU117" i="47" s="1"/>
  <c r="BT138" i="47"/>
  <c r="BU138" i="47"/>
  <c r="AN139" i="47"/>
  <c r="AO139" i="47"/>
  <c r="AP139" i="47"/>
  <c r="BT139" i="47"/>
  <c r="BU139" i="47"/>
  <c r="AN140" i="47"/>
  <c r="AO140" i="47"/>
  <c r="AP140" i="47"/>
  <c r="BT140" i="47"/>
  <c r="BU140" i="47"/>
  <c r="AN141" i="47"/>
  <c r="AO141" i="47"/>
  <c r="BT120" i="47" s="1"/>
  <c r="AP141" i="47"/>
  <c r="BU120" i="47" s="1"/>
  <c r="BT141" i="47"/>
  <c r="BU141" i="47"/>
  <c r="AN142" i="47"/>
  <c r="AO142" i="47"/>
  <c r="BT121" i="47" s="1"/>
  <c r="AP142" i="47"/>
  <c r="BU121" i="47" s="1"/>
  <c r="AN143" i="47"/>
  <c r="AO143" i="47"/>
  <c r="AP143" i="47"/>
  <c r="AN144" i="47"/>
  <c r="AO144" i="47"/>
  <c r="AP144" i="47"/>
  <c r="AN145" i="47"/>
  <c r="AO145" i="47"/>
  <c r="AP145" i="47"/>
  <c r="AN146" i="47"/>
  <c r="AO146" i="47"/>
  <c r="AP146" i="47"/>
  <c r="AN147" i="47"/>
  <c r="AO147" i="47"/>
  <c r="AP147" i="47"/>
  <c r="AN148" i="47"/>
  <c r="AO148" i="47"/>
  <c r="AP148" i="47"/>
  <c r="AN149" i="47"/>
  <c r="AO149" i="47"/>
  <c r="AP149" i="47"/>
  <c r="AN150" i="47"/>
  <c r="AO150" i="47"/>
  <c r="AP150" i="47"/>
  <c r="AN151" i="47"/>
  <c r="AO151" i="47"/>
  <c r="AP151" i="47"/>
  <c r="AN152" i="47"/>
  <c r="AO152" i="47"/>
  <c r="AP152" i="47"/>
  <c r="AN153" i="47"/>
  <c r="AO153" i="47"/>
  <c r="AP153" i="47"/>
  <c r="AN154" i="47"/>
  <c r="AO154" i="47"/>
  <c r="AP154" i="47"/>
  <c r="AN155" i="47"/>
  <c r="AO155" i="47"/>
  <c r="AP155" i="47"/>
  <c r="AN156" i="47"/>
  <c r="AO156" i="47"/>
  <c r="AP156" i="47"/>
  <c r="AN157" i="47"/>
  <c r="AO157" i="47"/>
  <c r="AP157" i="47"/>
  <c r="AN158" i="47"/>
  <c r="AO158" i="47"/>
  <c r="AP158" i="47"/>
  <c r="AN159" i="47"/>
  <c r="AO159" i="47"/>
  <c r="AP159" i="47"/>
  <c r="AN160" i="47"/>
  <c r="AO160" i="47"/>
  <c r="AP160" i="47"/>
  <c r="AN161" i="47"/>
  <c r="AO161" i="47"/>
  <c r="AP161" i="47"/>
  <c r="AN162" i="47"/>
  <c r="AO162" i="47"/>
  <c r="AP162" i="47"/>
  <c r="AN163" i="47"/>
  <c r="AO163" i="47"/>
  <c r="BT142" i="47" s="1"/>
  <c r="AP163" i="47"/>
  <c r="BU142" i="47" s="1"/>
  <c r="AN164" i="47"/>
  <c r="AO164" i="47"/>
  <c r="BT143" i="47" s="1"/>
  <c r="AP164" i="47"/>
  <c r="BU143" i="47" s="1"/>
  <c r="CY9" i="46"/>
  <c r="BX61" i="46"/>
  <c r="BW65" i="46"/>
  <c r="BY66" i="46"/>
  <c r="BY67" i="46" s="1"/>
  <c r="BT68" i="46"/>
  <c r="BU68" i="46"/>
  <c r="BT69" i="46"/>
  <c r="BU69" i="46"/>
  <c r="BT70" i="46"/>
  <c r="BU70" i="46"/>
  <c r="BT71" i="46"/>
  <c r="BU71" i="46"/>
  <c r="BN72" i="46"/>
  <c r="BO72" i="46"/>
  <c r="BP72" i="46"/>
  <c r="BT72" i="46"/>
  <c r="BU72" i="46"/>
  <c r="BN73" i="46"/>
  <c r="BO73" i="46"/>
  <c r="BP73" i="46"/>
  <c r="BT73" i="46"/>
  <c r="BU73" i="46"/>
  <c r="BN74" i="46"/>
  <c r="BO74" i="46"/>
  <c r="BP74" i="46"/>
  <c r="BT74" i="46"/>
  <c r="BU74" i="46"/>
  <c r="BN75" i="46"/>
  <c r="BO75" i="46"/>
  <c r="BP75" i="46"/>
  <c r="BT75" i="46"/>
  <c r="BU75" i="46"/>
  <c r="BN76" i="46"/>
  <c r="BO76" i="46"/>
  <c r="BP76" i="46"/>
  <c r="BT76" i="46"/>
  <c r="BU76" i="46"/>
  <c r="BN77" i="46"/>
  <c r="BO77" i="46"/>
  <c r="BP77" i="46"/>
  <c r="BT77" i="46"/>
  <c r="BU77" i="46"/>
  <c r="BN78" i="46"/>
  <c r="BO78" i="46"/>
  <c r="BP78" i="46"/>
  <c r="BT78" i="46"/>
  <c r="BU78" i="46"/>
  <c r="BN79" i="46"/>
  <c r="BO79" i="46"/>
  <c r="BP79" i="46"/>
  <c r="BT79" i="46"/>
  <c r="BU79" i="46"/>
  <c r="BN80" i="46"/>
  <c r="BO80" i="46"/>
  <c r="BP80" i="46"/>
  <c r="BT80" i="46"/>
  <c r="BU80" i="46"/>
  <c r="BN81" i="46"/>
  <c r="BO81" i="46"/>
  <c r="BP81" i="46"/>
  <c r="BT81" i="46"/>
  <c r="BU81" i="46"/>
  <c r="BN82" i="46"/>
  <c r="BO82" i="46"/>
  <c r="BP82" i="46"/>
  <c r="BT82" i="46"/>
  <c r="BU82" i="46"/>
  <c r="BN83" i="46"/>
  <c r="BO83" i="46"/>
  <c r="BP83" i="46"/>
  <c r="BT83" i="46"/>
  <c r="BU83" i="46"/>
  <c r="BN84" i="46"/>
  <c r="BO84" i="46"/>
  <c r="BP84" i="46"/>
  <c r="BT84" i="46"/>
  <c r="BU84" i="46"/>
  <c r="BN85" i="46"/>
  <c r="BO85" i="46"/>
  <c r="BP85" i="46"/>
  <c r="BT85" i="46"/>
  <c r="BU85" i="46"/>
  <c r="BN86" i="46"/>
  <c r="BO86" i="46"/>
  <c r="BP86" i="46"/>
  <c r="BT86" i="46"/>
  <c r="BU86" i="46"/>
  <c r="BN87" i="46"/>
  <c r="BO87" i="46"/>
  <c r="BP87" i="46"/>
  <c r="BT87" i="46"/>
  <c r="BU87" i="46"/>
  <c r="BN88" i="46"/>
  <c r="BO88" i="46"/>
  <c r="BP88" i="46"/>
  <c r="BT88" i="46"/>
  <c r="BU88" i="46"/>
  <c r="BN89" i="46"/>
  <c r="BO89" i="46"/>
  <c r="BP89" i="46"/>
  <c r="BT89" i="46"/>
  <c r="BU89" i="46"/>
  <c r="BN90" i="46"/>
  <c r="BO90" i="46"/>
  <c r="BP90" i="46"/>
  <c r="BT90" i="46"/>
  <c r="BU90" i="46"/>
  <c r="BN91" i="46"/>
  <c r="BO91" i="46"/>
  <c r="BP91" i="46"/>
  <c r="BT91" i="46"/>
  <c r="BU91" i="46"/>
  <c r="BN92" i="46"/>
  <c r="BO92" i="46"/>
  <c r="BP92" i="46"/>
  <c r="BT92" i="46"/>
  <c r="BU92" i="46"/>
  <c r="BN93" i="46"/>
  <c r="BO93" i="46"/>
  <c r="BP93" i="46"/>
  <c r="BT93" i="46"/>
  <c r="BU93" i="46"/>
  <c r="BN94" i="46"/>
  <c r="BO94" i="46"/>
  <c r="BP94" i="46"/>
  <c r="BT94" i="46"/>
  <c r="BU94" i="46"/>
  <c r="BN95" i="46"/>
  <c r="BO95" i="46"/>
  <c r="BP95" i="46"/>
  <c r="BT95" i="46"/>
  <c r="BU95" i="46"/>
  <c r="BN96" i="46"/>
  <c r="BO96" i="46"/>
  <c r="BP96" i="46"/>
  <c r="BT96" i="46"/>
  <c r="BU96" i="46"/>
  <c r="BN97" i="46"/>
  <c r="BO97" i="46"/>
  <c r="BP97" i="46"/>
  <c r="BT97" i="46"/>
  <c r="BU97" i="46"/>
  <c r="BN98" i="46"/>
  <c r="BO98" i="46"/>
  <c r="BP98" i="46"/>
  <c r="BT98" i="46"/>
  <c r="BU98" i="46"/>
  <c r="BN99" i="46"/>
  <c r="BO99" i="46"/>
  <c r="BP99" i="46"/>
  <c r="BT99" i="46"/>
  <c r="BU99" i="46"/>
  <c r="BN100" i="46"/>
  <c r="BO100" i="46"/>
  <c r="BP100" i="46"/>
  <c r="BT100" i="46"/>
  <c r="BU100" i="46"/>
  <c r="BN101" i="46"/>
  <c r="BO101" i="46"/>
  <c r="BP101" i="46"/>
  <c r="BT101" i="46"/>
  <c r="BU101" i="46"/>
  <c r="BN102" i="46"/>
  <c r="BO102" i="46"/>
  <c r="BP102" i="46"/>
  <c r="BT102" i="46"/>
  <c r="BU102" i="46"/>
  <c r="BN103" i="46"/>
  <c r="BO103" i="46"/>
  <c r="BP103" i="46"/>
  <c r="BT103" i="46"/>
  <c r="BU103" i="46"/>
  <c r="BN104" i="46"/>
  <c r="BO104" i="46"/>
  <c r="BP104" i="46"/>
  <c r="BT104" i="46"/>
  <c r="BU104" i="46"/>
  <c r="BN105" i="46"/>
  <c r="BO105" i="46"/>
  <c r="BP105" i="46"/>
  <c r="BT105" i="46"/>
  <c r="BU105" i="46"/>
  <c r="BN106" i="46"/>
  <c r="BO106" i="46"/>
  <c r="BP106" i="46"/>
  <c r="BT106" i="46"/>
  <c r="BU106" i="46"/>
  <c r="BN107" i="46"/>
  <c r="BO107" i="46"/>
  <c r="BP107" i="46"/>
  <c r="BN108" i="46"/>
  <c r="BO108" i="46"/>
  <c r="BP108" i="46"/>
  <c r="BN109" i="46"/>
  <c r="BO109" i="46"/>
  <c r="BP109" i="46"/>
  <c r="BT109" i="46"/>
  <c r="BU109" i="46"/>
  <c r="BN110" i="46"/>
  <c r="BO110" i="46"/>
  <c r="BP110" i="46"/>
  <c r="BT110" i="46"/>
  <c r="BU110" i="46"/>
  <c r="BN111" i="46"/>
  <c r="BO111" i="46"/>
  <c r="BT107" i="46" s="1"/>
  <c r="BP111" i="46"/>
  <c r="BU107" i="46" s="1"/>
  <c r="BN112" i="46"/>
  <c r="BO112" i="46"/>
  <c r="BT108" i="46" s="1"/>
  <c r="BP112" i="46"/>
  <c r="BU108" i="46" s="1"/>
  <c r="BT112" i="46"/>
  <c r="BU112" i="46"/>
  <c r="BN113" i="46"/>
  <c r="BO113" i="46"/>
  <c r="BP113" i="46"/>
  <c r="BT113" i="46"/>
  <c r="BU113" i="46"/>
  <c r="BN114" i="46"/>
  <c r="BO114" i="46"/>
  <c r="BP114" i="46"/>
  <c r="BT114" i="46"/>
  <c r="BU114" i="46"/>
  <c r="BN115" i="46"/>
  <c r="BO115" i="46"/>
  <c r="BT111" i="46" s="1"/>
  <c r="BP115" i="46"/>
  <c r="BU111" i="46" s="1"/>
  <c r="BT115" i="46"/>
  <c r="BU115" i="46"/>
  <c r="BN116" i="46"/>
  <c r="BO116" i="46"/>
  <c r="BP116" i="46"/>
  <c r="BT116" i="46"/>
  <c r="BU116" i="46"/>
  <c r="BN117" i="46"/>
  <c r="BO117" i="46"/>
  <c r="BP117" i="46"/>
  <c r="BN118" i="46"/>
  <c r="BO118" i="46"/>
  <c r="BP118" i="46"/>
  <c r="BT118" i="46"/>
  <c r="BU118" i="46"/>
  <c r="BN119" i="46"/>
  <c r="BO119" i="46"/>
  <c r="BP119" i="46"/>
  <c r="BT119" i="46"/>
  <c r="BU119" i="46"/>
  <c r="BN120" i="46"/>
  <c r="BO120" i="46"/>
  <c r="BP120" i="46"/>
  <c r="BN121" i="46"/>
  <c r="BO121" i="46"/>
  <c r="BT117" i="46" s="1"/>
  <c r="BP121" i="46"/>
  <c r="BU117" i="46" s="1"/>
  <c r="BN122" i="46"/>
  <c r="BO122" i="46"/>
  <c r="BP122" i="46"/>
  <c r="BT122" i="46"/>
  <c r="BU122" i="46"/>
  <c r="BN123" i="46"/>
  <c r="BO123" i="46"/>
  <c r="BP123" i="46"/>
  <c r="BT123" i="46"/>
  <c r="BU123" i="46"/>
  <c r="BN124" i="46"/>
  <c r="BO124" i="46"/>
  <c r="BT120" i="46" s="1"/>
  <c r="BP124" i="46"/>
  <c r="BU120" i="46" s="1"/>
  <c r="BT124" i="46"/>
  <c r="BU124" i="46"/>
  <c r="BN125" i="46"/>
  <c r="BO125" i="46"/>
  <c r="BT121" i="46" s="1"/>
  <c r="BP125" i="46"/>
  <c r="BU121" i="46" s="1"/>
  <c r="BT125" i="46"/>
  <c r="BU125" i="46"/>
  <c r="BN126" i="46"/>
  <c r="BO126" i="46"/>
  <c r="BP126" i="46"/>
  <c r="BT126" i="46"/>
  <c r="BU126" i="46"/>
  <c r="BN127" i="46"/>
  <c r="BO127" i="46"/>
  <c r="BP127" i="46"/>
  <c r="BT127" i="46"/>
  <c r="BU127" i="46"/>
  <c r="BN128" i="46"/>
  <c r="BO128" i="46"/>
  <c r="BP128" i="46"/>
  <c r="BT128" i="46"/>
  <c r="BU128" i="46"/>
  <c r="BN129" i="46"/>
  <c r="BO129" i="46"/>
  <c r="BP129" i="46"/>
  <c r="BT129" i="46"/>
  <c r="BU129" i="46"/>
  <c r="BN130" i="46"/>
  <c r="BO130" i="46"/>
  <c r="BP130" i="46"/>
  <c r="BT130" i="46"/>
  <c r="BU130" i="46"/>
  <c r="BN131" i="46"/>
  <c r="BO131" i="46"/>
  <c r="BP131" i="46"/>
  <c r="BN132" i="46"/>
  <c r="BO132" i="46"/>
  <c r="BP132" i="46"/>
  <c r="BT132" i="46"/>
  <c r="BU132" i="46"/>
  <c r="BN133" i="46"/>
  <c r="BO133" i="46"/>
  <c r="BP133" i="46"/>
  <c r="BT133" i="46"/>
  <c r="BU133" i="46"/>
  <c r="BN134" i="46"/>
  <c r="BO134" i="46"/>
  <c r="BP134" i="46"/>
  <c r="BT134" i="46"/>
  <c r="BU134" i="46"/>
  <c r="BN135" i="46"/>
  <c r="BO135" i="46"/>
  <c r="BT131" i="46" s="1"/>
  <c r="BP135" i="46"/>
  <c r="BU131" i="46" s="1"/>
  <c r="BT135" i="46"/>
  <c r="BU135" i="46"/>
  <c r="BN136" i="46"/>
  <c r="BO136" i="46"/>
  <c r="BP136" i="46"/>
  <c r="BN137" i="46"/>
  <c r="BO137" i="46"/>
  <c r="BP137" i="46"/>
  <c r="BT137" i="46"/>
  <c r="BU137" i="46"/>
  <c r="BN138" i="46"/>
  <c r="BO138" i="46"/>
  <c r="BP138" i="46"/>
  <c r="BU138" i="46"/>
  <c r="BN139" i="46"/>
  <c r="BO139" i="46"/>
  <c r="BP139" i="46"/>
  <c r="BN140" i="46"/>
  <c r="BO140" i="46"/>
  <c r="BT136" i="46" s="1"/>
  <c r="BP140" i="46"/>
  <c r="BU136" i="46" s="1"/>
  <c r="BT140" i="46"/>
  <c r="BU140" i="46"/>
  <c r="BN141" i="46"/>
  <c r="BO141" i="46"/>
  <c r="BP141" i="46"/>
  <c r="BN142" i="46"/>
  <c r="BO142" i="46"/>
  <c r="BT138" i="46" s="1"/>
  <c r="BP142" i="46"/>
  <c r="BT142" i="46"/>
  <c r="BU142" i="46"/>
  <c r="BN143" i="46"/>
  <c r="BO143" i="46"/>
  <c r="BT139" i="46" s="1"/>
  <c r="BP143" i="46"/>
  <c r="BU139" i="46" s="1"/>
  <c r="BN144" i="46"/>
  <c r="BO144" i="46"/>
  <c r="BP144" i="46"/>
  <c r="BN145" i="46"/>
  <c r="BO145" i="46"/>
  <c r="BT141" i="46" s="1"/>
  <c r="BP145" i="46"/>
  <c r="BU141" i="46" s="1"/>
  <c r="BN146" i="46"/>
  <c r="BO146" i="46"/>
  <c r="BP146" i="46"/>
  <c r="BN147" i="46"/>
  <c r="BO147" i="46"/>
  <c r="BT143" i="46" s="1"/>
  <c r="BP147" i="46"/>
  <c r="BU143" i="46" s="1"/>
  <c r="X69" i="45"/>
  <c r="Z70" i="45"/>
  <c r="Z71" i="45" s="1"/>
  <c r="X71" i="45" s="1"/>
  <c r="U72" i="45"/>
  <c r="V72" i="45"/>
  <c r="AC72" i="45"/>
  <c r="AD72" i="45"/>
  <c r="AE72" i="45"/>
  <c r="AC73" i="45"/>
  <c r="AD73" i="45"/>
  <c r="U73" i="45" s="1"/>
  <c r="AE73" i="45"/>
  <c r="V73" i="45" s="1"/>
  <c r="U74" i="45"/>
  <c r="V74" i="45"/>
  <c r="AC74" i="45"/>
  <c r="AD74" i="45"/>
  <c r="AE74" i="45"/>
  <c r="U75" i="45"/>
  <c r="V75" i="45"/>
  <c r="AC75" i="45"/>
  <c r="AD75" i="45"/>
  <c r="AE75" i="45"/>
  <c r="U76" i="45"/>
  <c r="V76" i="45"/>
  <c r="AC76" i="45"/>
  <c r="AD76" i="45"/>
  <c r="AE76" i="45"/>
  <c r="U77" i="45"/>
  <c r="V77" i="45"/>
  <c r="AC77" i="45"/>
  <c r="AD77" i="45"/>
  <c r="AE77" i="45"/>
  <c r="U78" i="45"/>
  <c r="V78" i="45"/>
  <c r="AC78" i="45"/>
  <c r="AD78" i="45"/>
  <c r="AE78" i="45"/>
  <c r="U79" i="45"/>
  <c r="V79" i="45"/>
  <c r="AC79" i="45"/>
  <c r="AD79" i="45"/>
  <c r="AE79" i="45"/>
  <c r="U80" i="45"/>
  <c r="V80" i="45"/>
  <c r="AC80" i="45"/>
  <c r="AD80" i="45"/>
  <c r="AE80" i="45"/>
  <c r="U81" i="45"/>
  <c r="V81" i="45"/>
  <c r="AC81" i="45"/>
  <c r="AD81" i="45"/>
  <c r="AE81" i="45"/>
  <c r="U82" i="45"/>
  <c r="V82" i="45"/>
  <c r="AC82" i="45"/>
  <c r="AD82" i="45"/>
  <c r="AE82" i="45"/>
  <c r="U83" i="45"/>
  <c r="V83" i="45"/>
  <c r="AC83" i="45"/>
  <c r="AD83" i="45"/>
  <c r="AE83" i="45"/>
  <c r="U84" i="45"/>
  <c r="V84" i="45"/>
  <c r="AC84" i="45"/>
  <c r="AD84" i="45"/>
  <c r="AE84" i="45"/>
  <c r="U85" i="45"/>
  <c r="V85" i="45"/>
  <c r="AC85" i="45"/>
  <c r="AD85" i="45"/>
  <c r="AE85" i="45"/>
  <c r="U86" i="45"/>
  <c r="V86" i="45"/>
  <c r="AC86" i="45"/>
  <c r="AD86" i="45"/>
  <c r="AE86" i="45"/>
  <c r="U87" i="45"/>
  <c r="V87" i="45"/>
  <c r="AC87" i="45"/>
  <c r="AD87" i="45"/>
  <c r="AE87" i="45"/>
  <c r="U88" i="45"/>
  <c r="V88" i="45"/>
  <c r="AC88" i="45"/>
  <c r="AD88" i="45"/>
  <c r="AE88" i="45"/>
  <c r="U89" i="45"/>
  <c r="AC89" i="45"/>
  <c r="AD89" i="45"/>
  <c r="AE89" i="45"/>
  <c r="V89" i="45" s="1"/>
  <c r="U90" i="45"/>
  <c r="V90" i="45"/>
  <c r="AC90" i="45"/>
  <c r="AD90" i="45"/>
  <c r="AE90" i="45"/>
  <c r="AC91" i="45"/>
  <c r="AD91" i="45"/>
  <c r="U91" i="45" s="1"/>
  <c r="AE91" i="45"/>
  <c r="V91" i="45" s="1"/>
  <c r="U92" i="45"/>
  <c r="V92" i="45"/>
  <c r="AC92" i="45"/>
  <c r="AD92" i="45"/>
  <c r="AE92" i="45"/>
  <c r="U93" i="45"/>
  <c r="V93" i="45"/>
  <c r="AC93" i="45"/>
  <c r="AD93" i="45"/>
  <c r="AE93" i="45"/>
  <c r="U94" i="45"/>
  <c r="V94" i="45"/>
  <c r="AC94" i="45"/>
  <c r="AD94" i="45"/>
  <c r="AE94" i="45"/>
  <c r="V95" i="45"/>
  <c r="AC95" i="45"/>
  <c r="AD95" i="45"/>
  <c r="U95" i="45" s="1"/>
  <c r="AE95" i="45"/>
  <c r="U96" i="45"/>
  <c r="V96" i="45"/>
  <c r="AC96" i="45"/>
  <c r="AD96" i="45"/>
  <c r="AE96" i="45"/>
  <c r="AC97" i="45"/>
  <c r="AD97" i="45"/>
  <c r="U97" i="45" s="1"/>
  <c r="AE97" i="45"/>
  <c r="V97" i="45" s="1"/>
  <c r="U98" i="45"/>
  <c r="V98" i="45"/>
  <c r="AC98" i="45"/>
  <c r="AD98" i="45"/>
  <c r="AE98" i="45"/>
  <c r="U99" i="45"/>
  <c r="V99" i="45"/>
  <c r="AC99" i="45"/>
  <c r="AD99" i="45"/>
  <c r="AE99" i="45"/>
  <c r="U100" i="45"/>
  <c r="V100" i="45"/>
  <c r="AC100" i="45"/>
  <c r="AD100" i="45"/>
  <c r="AE100" i="45"/>
  <c r="U101" i="45"/>
  <c r="V101" i="45"/>
  <c r="AC101" i="45"/>
  <c r="AD101" i="45"/>
  <c r="AE101" i="45"/>
  <c r="U102" i="45"/>
  <c r="V102" i="45"/>
  <c r="AC102" i="45"/>
  <c r="AD102" i="45"/>
  <c r="AE102" i="45"/>
  <c r="U103" i="45"/>
  <c r="V103" i="45"/>
  <c r="AC103" i="45"/>
  <c r="AD103" i="45"/>
  <c r="AE103" i="45"/>
  <c r="U104" i="45"/>
  <c r="V104" i="45"/>
  <c r="AC104" i="45"/>
  <c r="AD104" i="45"/>
  <c r="AE104" i="45"/>
  <c r="U105" i="45"/>
  <c r="V105" i="45"/>
  <c r="AC105" i="45"/>
  <c r="AD105" i="45"/>
  <c r="AE105" i="45"/>
  <c r="U106" i="45"/>
  <c r="V106" i="45"/>
  <c r="AC106" i="45"/>
  <c r="AD106" i="45"/>
  <c r="AE106" i="45"/>
  <c r="U107" i="45"/>
  <c r="V107" i="45"/>
  <c r="AC107" i="45"/>
  <c r="AD107" i="45"/>
  <c r="AE107" i="45"/>
  <c r="U108" i="45"/>
  <c r="V108" i="45"/>
  <c r="AC108" i="45"/>
  <c r="AD108" i="45"/>
  <c r="AE108" i="45"/>
  <c r="U109" i="45"/>
  <c r="V109" i="45"/>
  <c r="AC109" i="45"/>
  <c r="AD109" i="45"/>
  <c r="AE109" i="45"/>
  <c r="U110" i="45"/>
  <c r="V110" i="45"/>
  <c r="AC110" i="45"/>
  <c r="AD110" i="45"/>
  <c r="AE110" i="45"/>
  <c r="U111" i="45"/>
  <c r="AC111" i="45"/>
  <c r="AD111" i="45"/>
  <c r="AE111" i="45"/>
  <c r="V111" i="45" s="1"/>
  <c r="AC112" i="45"/>
  <c r="AD112" i="45"/>
  <c r="U112" i="45" s="1"/>
  <c r="AE112" i="45"/>
  <c r="V112" i="45" s="1"/>
  <c r="U113" i="45"/>
  <c r="V113" i="45"/>
  <c r="AC113" i="45"/>
  <c r="AD113" i="45"/>
  <c r="AE113" i="45"/>
  <c r="U114" i="45"/>
  <c r="V114" i="45"/>
  <c r="AC114" i="45"/>
  <c r="AD114" i="45"/>
  <c r="AE114" i="45"/>
  <c r="U115" i="45"/>
  <c r="V115" i="45"/>
  <c r="AC115" i="45"/>
  <c r="AD115" i="45"/>
  <c r="AE115" i="45"/>
  <c r="U116" i="45"/>
  <c r="V116" i="45"/>
  <c r="AC116" i="45"/>
  <c r="AD116" i="45"/>
  <c r="AE116" i="45"/>
  <c r="U117" i="45"/>
  <c r="V117" i="45"/>
  <c r="AC117" i="45"/>
  <c r="AD117" i="45"/>
  <c r="AE117" i="45"/>
  <c r="U118" i="45"/>
  <c r="V118" i="45"/>
  <c r="AC118" i="45"/>
  <c r="AD118" i="45"/>
  <c r="AE118" i="45"/>
  <c r="U119" i="45"/>
  <c r="V119" i="45"/>
  <c r="AC119" i="45"/>
  <c r="AD119" i="45"/>
  <c r="AE119" i="45"/>
  <c r="U120" i="45"/>
  <c r="V120" i="45"/>
  <c r="AC120" i="45"/>
  <c r="AD120" i="45"/>
  <c r="AE120" i="45"/>
  <c r="U121" i="45"/>
  <c r="V121" i="45"/>
  <c r="AC121" i="45"/>
  <c r="AD121" i="45"/>
  <c r="AE121" i="45"/>
  <c r="U122" i="45"/>
  <c r="V122" i="45"/>
  <c r="AC122" i="45"/>
  <c r="AD122" i="45"/>
  <c r="AE122" i="45"/>
  <c r="U123" i="45"/>
  <c r="V123" i="45"/>
  <c r="AC123" i="45"/>
  <c r="AD123" i="45"/>
  <c r="AE123" i="45"/>
  <c r="AC124" i="45"/>
  <c r="AD124" i="45"/>
  <c r="U124" i="45" s="1"/>
  <c r="AE124" i="45"/>
  <c r="V124" i="45" s="1"/>
  <c r="U125" i="45"/>
  <c r="AC125" i="45"/>
  <c r="AD125" i="45"/>
  <c r="AE125" i="45"/>
  <c r="V125" i="45" s="1"/>
  <c r="U126" i="45"/>
  <c r="L74" i="45" s="1"/>
  <c r="V126" i="45"/>
  <c r="L75" i="45" s="1"/>
  <c r="AC126" i="45"/>
  <c r="AD126" i="45"/>
  <c r="AE126" i="45"/>
  <c r="U127" i="45"/>
  <c r="V127" i="45"/>
  <c r="AC127" i="45"/>
  <c r="AD127" i="45"/>
  <c r="AE127" i="45"/>
  <c r="U128" i="45"/>
  <c r="V128" i="45"/>
  <c r="AC128" i="45"/>
  <c r="AD128" i="45"/>
  <c r="AE128" i="45"/>
  <c r="U129" i="45"/>
  <c r="V129" i="45"/>
  <c r="AC129" i="45"/>
  <c r="AD129" i="45"/>
  <c r="AE129" i="45"/>
  <c r="U130" i="45"/>
  <c r="V130" i="45"/>
  <c r="AC130" i="45"/>
  <c r="AD130" i="45"/>
  <c r="AE130" i="45"/>
  <c r="U131" i="45"/>
  <c r="V131" i="45"/>
  <c r="AC131" i="45"/>
  <c r="AD131" i="45"/>
  <c r="AE131" i="45"/>
  <c r="U132" i="45"/>
  <c r="V132" i="45"/>
  <c r="AC132" i="45"/>
  <c r="AD132" i="45"/>
  <c r="AE132" i="45"/>
  <c r="V133" i="45"/>
  <c r="AC133" i="45"/>
  <c r="AD133" i="45"/>
  <c r="U133" i="45" s="1"/>
  <c r="AE133" i="45"/>
  <c r="U134" i="45"/>
  <c r="V134" i="45"/>
  <c r="AC134" i="45"/>
  <c r="AD134" i="45"/>
  <c r="AE134" i="45"/>
  <c r="U135" i="45"/>
  <c r="V135" i="45"/>
  <c r="AC135" i="45"/>
  <c r="AD135" i="45"/>
  <c r="AE135" i="45"/>
  <c r="U136" i="45"/>
  <c r="V136" i="45"/>
  <c r="AC136" i="45"/>
  <c r="AD136" i="45"/>
  <c r="AE136" i="45"/>
  <c r="U137" i="45"/>
  <c r="V137" i="45"/>
  <c r="AC137" i="45"/>
  <c r="AD137" i="45"/>
  <c r="AE137" i="45"/>
  <c r="U138" i="45"/>
  <c r="V138" i="45"/>
  <c r="AC138" i="45"/>
  <c r="AD138" i="45"/>
  <c r="AE138" i="45"/>
  <c r="U139" i="45"/>
  <c r="V139" i="45"/>
  <c r="AC139" i="45"/>
  <c r="AD139" i="45"/>
  <c r="AE139" i="45"/>
  <c r="U140" i="45"/>
  <c r="V140" i="45"/>
  <c r="AC140" i="45"/>
  <c r="AD140" i="45"/>
  <c r="AE140" i="45"/>
  <c r="U141" i="45"/>
  <c r="V141" i="45"/>
  <c r="AC141" i="45"/>
  <c r="AD141" i="45"/>
  <c r="AE141" i="45"/>
  <c r="U142" i="45"/>
  <c r="V142" i="45"/>
  <c r="AC142" i="45"/>
  <c r="AD142" i="45"/>
  <c r="AE142" i="45"/>
  <c r="AC143" i="45"/>
  <c r="AD143" i="45"/>
  <c r="U143" i="45" s="1"/>
  <c r="AE143" i="45"/>
  <c r="V143" i="45" s="1"/>
  <c r="U144" i="45"/>
  <c r="V144" i="45"/>
  <c r="AC144" i="45"/>
  <c r="AD144" i="45"/>
  <c r="AE144" i="45"/>
  <c r="V145" i="45"/>
  <c r="AC145" i="45"/>
  <c r="AD145" i="45"/>
  <c r="U145" i="45" s="1"/>
  <c r="AE145" i="45"/>
  <c r="U146" i="45"/>
  <c r="AC146" i="45"/>
  <c r="AD146" i="45"/>
  <c r="AE146" i="45"/>
  <c r="V146" i="45" s="1"/>
  <c r="U147" i="45"/>
  <c r="V147" i="45"/>
  <c r="AC147" i="45"/>
  <c r="AD147" i="45"/>
  <c r="AE147" i="45"/>
  <c r="BW66" i="46" l="1"/>
  <c r="M75" i="45"/>
  <c r="BL70" i="46"/>
  <c r="BK70" i="47"/>
  <c r="BG71" i="46"/>
  <c r="BL70" i="47"/>
  <c r="BK71" i="47"/>
  <c r="M74" i="45"/>
  <c r="D44" i="45" s="1"/>
  <c r="D373" i="71" s="1"/>
  <c r="K74" i="45"/>
  <c r="BL71" i="47"/>
  <c r="BL71" i="46"/>
  <c r="BK70" i="46"/>
  <c r="BK71" i="46"/>
  <c r="J74" i="45"/>
  <c r="BJ70" i="47"/>
  <c r="K75" i="45"/>
  <c r="J75" i="45"/>
  <c r="H74" i="45"/>
  <c r="BJ71" i="47"/>
  <c r="I74" i="45"/>
  <c r="I75" i="45"/>
  <c r="H75" i="45"/>
  <c r="BH71" i="46"/>
  <c r="BG70" i="46"/>
  <c r="BI70" i="46"/>
  <c r="BJ70" i="46"/>
  <c r="BI71" i="46"/>
  <c r="BJ71" i="46"/>
  <c r="BH70" i="46"/>
  <c r="BI70" i="47"/>
  <c r="BI71" i="47"/>
  <c r="BG70" i="47"/>
  <c r="BG71" i="47"/>
  <c r="BH70" i="47"/>
  <c r="BH71" i="47"/>
  <c r="BW67" i="46"/>
  <c r="BY68" i="46"/>
  <c r="BY69" i="46" s="1"/>
  <c r="BW69" i="46" s="1"/>
  <c r="X70" i="45"/>
  <c r="BY67" i="47"/>
  <c r="BW67" i="47" s="1"/>
  <c r="Z72" i="45"/>
  <c r="N105" i="46" l="1"/>
  <c r="M234" i="71" s="1"/>
  <c r="AB52" i="47"/>
  <c r="D44" i="71" s="1"/>
  <c r="D45" i="45"/>
  <c r="D374" i="71" s="1"/>
  <c r="N101" i="46"/>
  <c r="M230" i="71" s="1"/>
  <c r="AB53" i="47"/>
  <c r="D45" i="71" s="1"/>
  <c r="AB50" i="47"/>
  <c r="D42" i="71" s="1"/>
  <c r="N27" i="71" s="1"/>
  <c r="N102" i="46"/>
  <c r="M231" i="71" s="1"/>
  <c r="N104" i="46"/>
  <c r="M233" i="71" s="1"/>
  <c r="AB51" i="47"/>
  <c r="D43" i="71" s="1"/>
  <c r="AB48" i="47"/>
  <c r="D40" i="71" s="1"/>
  <c r="AB47" i="47"/>
  <c r="N100" i="46"/>
  <c r="M229" i="71" s="1"/>
  <c r="N99" i="46"/>
  <c r="M228" i="71" s="1"/>
  <c r="D196" i="71" s="1"/>
  <c r="AB49" i="47"/>
  <c r="D41" i="71" s="1"/>
  <c r="N103" i="46"/>
  <c r="M232" i="71" s="1"/>
  <c r="D43" i="45"/>
  <c r="D372" i="71" s="1"/>
  <c r="D373" i="37"/>
  <c r="D40" i="45"/>
  <c r="D369" i="71" s="1"/>
  <c r="D39" i="45"/>
  <c r="D368" i="71" s="1"/>
  <c r="M338" i="71" s="1"/>
  <c r="D42" i="45"/>
  <c r="D371" i="71" s="1"/>
  <c r="D41" i="45"/>
  <c r="D370" i="71" s="1"/>
  <c r="BW68" i="46"/>
  <c r="BY70" i="46"/>
  <c r="BY71" i="46" s="1"/>
  <c r="BY68" i="47"/>
  <c r="BY69" i="47" s="1"/>
  <c r="X72" i="45"/>
  <c r="Z73" i="45"/>
  <c r="M234" i="37" l="1"/>
  <c r="D374" i="37"/>
  <c r="D44" i="37"/>
  <c r="D43" i="37"/>
  <c r="N31" i="71"/>
  <c r="D200" i="71"/>
  <c r="N23" i="71"/>
  <c r="E200" i="71"/>
  <c r="E196" i="71"/>
  <c r="D204" i="71"/>
  <c r="M232" i="37"/>
  <c r="D39" i="37"/>
  <c r="M7" i="37" s="1"/>
  <c r="D39" i="71"/>
  <c r="M7" i="71" s="1"/>
  <c r="E204" i="71"/>
  <c r="M228" i="37"/>
  <c r="D196" i="37" s="1"/>
  <c r="D372" i="37"/>
  <c r="M342" i="71"/>
  <c r="M346" i="71"/>
  <c r="N342" i="71"/>
  <c r="N346" i="71"/>
  <c r="N338" i="71"/>
  <c r="D371" i="37"/>
  <c r="M233" i="37"/>
  <c r="D370" i="37"/>
  <c r="D45" i="37"/>
  <c r="D41" i="37"/>
  <c r="D40" i="37"/>
  <c r="M230" i="37"/>
  <c r="D42" i="37"/>
  <c r="M229" i="37"/>
  <c r="D369" i="37"/>
  <c r="M231" i="37"/>
  <c r="D368" i="37"/>
  <c r="M338" i="37" s="1"/>
  <c r="X27" i="45"/>
  <c r="C375" i="71" s="1"/>
  <c r="P102" i="46"/>
  <c r="L235" i="71" s="1"/>
  <c r="B88" i="47"/>
  <c r="C46" i="71" s="1"/>
  <c r="BW70" i="46"/>
  <c r="BW68" i="47"/>
  <c r="BY70" i="47"/>
  <c r="BW69" i="47"/>
  <c r="BW71" i="46"/>
  <c r="BY72" i="46"/>
  <c r="X73" i="45"/>
  <c r="Z74" i="45"/>
  <c r="M11" i="37" l="1"/>
  <c r="D200" i="37"/>
  <c r="D204" i="37"/>
  <c r="N11" i="37"/>
  <c r="N11" i="71"/>
  <c r="N15" i="71"/>
  <c r="M15" i="37"/>
  <c r="M11" i="71"/>
  <c r="N7" i="71"/>
  <c r="N7" i="37"/>
  <c r="N23" i="37"/>
  <c r="N31" i="37"/>
  <c r="N27" i="37"/>
  <c r="N15" i="37"/>
  <c r="E204" i="37"/>
  <c r="M15" i="71"/>
  <c r="E196" i="37"/>
  <c r="E200" i="37"/>
  <c r="M342" i="37"/>
  <c r="M346" i="37"/>
  <c r="N338" i="37"/>
  <c r="N346" i="37"/>
  <c r="N342" i="37"/>
  <c r="C375" i="37"/>
  <c r="Q44" i="45"/>
  <c r="G375" i="71" s="1"/>
  <c r="Q37" i="45"/>
  <c r="Q43" i="45"/>
  <c r="G374" i="71" s="1"/>
  <c r="Q45" i="45"/>
  <c r="G376" i="71" s="1"/>
  <c r="Q42" i="45"/>
  <c r="G373" i="71" s="1"/>
  <c r="Q41" i="45"/>
  <c r="G372" i="71" s="1"/>
  <c r="Q40" i="45"/>
  <c r="G371" i="71" s="1"/>
  <c r="Q39" i="45"/>
  <c r="G370" i="71" s="1"/>
  <c r="Q38" i="45"/>
  <c r="G369" i="71" s="1"/>
  <c r="AB12" i="47"/>
  <c r="G47" i="71" s="1"/>
  <c r="AB4" i="47"/>
  <c r="AB11" i="47"/>
  <c r="G46" i="71" s="1"/>
  <c r="AB10" i="47"/>
  <c r="G45" i="71" s="1"/>
  <c r="AB9" i="47"/>
  <c r="G44" i="71" s="1"/>
  <c r="AB8" i="47"/>
  <c r="G43" i="71" s="1"/>
  <c r="AB7" i="47"/>
  <c r="G42" i="71" s="1"/>
  <c r="AB5" i="47"/>
  <c r="G40" i="71" s="1"/>
  <c r="AB6" i="47"/>
  <c r="G41" i="71" s="1"/>
  <c r="L235" i="37"/>
  <c r="K94" i="46"/>
  <c r="P231" i="71" s="1"/>
  <c r="K92" i="46"/>
  <c r="P230" i="71" s="1"/>
  <c r="K96" i="46"/>
  <c r="P232" i="71" s="1"/>
  <c r="K104" i="46"/>
  <c r="P236" i="71" s="1"/>
  <c r="K90" i="46"/>
  <c r="P229" i="71" s="1"/>
  <c r="K102" i="46"/>
  <c r="P235" i="71" s="1"/>
  <c r="K100" i="46"/>
  <c r="P234" i="71" s="1"/>
  <c r="K88" i="46"/>
  <c r="K98" i="46"/>
  <c r="P233" i="71" s="1"/>
  <c r="K21" i="41"/>
  <c r="K10" i="41"/>
  <c r="C46" i="37"/>
  <c r="K32" i="41"/>
  <c r="BW70" i="47"/>
  <c r="BY71" i="47"/>
  <c r="BW72" i="46"/>
  <c r="BY73" i="46"/>
  <c r="X74" i="45"/>
  <c r="Z75" i="45"/>
  <c r="I10" i="41" l="1"/>
  <c r="G368" i="71"/>
  <c r="I32" i="41"/>
  <c r="J32" i="41"/>
  <c r="P228" i="71"/>
  <c r="I21" i="41"/>
  <c r="J21" i="41"/>
  <c r="G39" i="71"/>
  <c r="J10" i="41"/>
  <c r="P233" i="37"/>
  <c r="P231" i="37"/>
  <c r="G45" i="37"/>
  <c r="G372" i="37"/>
  <c r="P234" i="37"/>
  <c r="G39" i="37"/>
  <c r="G376" i="37"/>
  <c r="P235" i="37"/>
  <c r="G41" i="37"/>
  <c r="G47" i="37"/>
  <c r="G374" i="37"/>
  <c r="P229" i="37"/>
  <c r="G40" i="37"/>
  <c r="G368" i="37"/>
  <c r="G46" i="37"/>
  <c r="P236" i="37"/>
  <c r="G42" i="37"/>
  <c r="G369" i="37"/>
  <c r="G375" i="37"/>
  <c r="G373" i="37"/>
  <c r="P232" i="37"/>
  <c r="G43" i="37"/>
  <c r="G370" i="37"/>
  <c r="P228" i="37"/>
  <c r="P230" i="37"/>
  <c r="G44" i="37"/>
  <c r="G371" i="37"/>
  <c r="BY72" i="47"/>
  <c r="BW71" i="47"/>
  <c r="BW73" i="46"/>
  <c r="BY74" i="46"/>
  <c r="X75" i="45"/>
  <c r="Z76" i="45"/>
  <c r="BW72" i="47" l="1"/>
  <c r="BY73" i="47"/>
  <c r="BW74" i="46"/>
  <c r="BY75" i="46"/>
  <c r="X76" i="45"/>
  <c r="Z77" i="45"/>
  <c r="BY74" i="47" l="1"/>
  <c r="BW73" i="47"/>
  <c r="BW75" i="46"/>
  <c r="BY76" i="46"/>
  <c r="X77" i="45"/>
  <c r="Z78" i="45"/>
  <c r="BW74" i="47" l="1"/>
  <c r="BY75" i="47"/>
  <c r="BW76" i="46"/>
  <c r="BY77" i="46"/>
  <c r="X78" i="45"/>
  <c r="Z79" i="45"/>
  <c r="BY76" i="47" l="1"/>
  <c r="BW75" i="47"/>
  <c r="BW77" i="46"/>
  <c r="BY78" i="46"/>
  <c r="X79" i="45"/>
  <c r="Z80" i="45"/>
  <c r="BW76" i="47" l="1"/>
  <c r="BY77" i="47"/>
  <c r="BW78" i="46"/>
  <c r="BY79" i="46"/>
  <c r="X80" i="45"/>
  <c r="Z81" i="45"/>
  <c r="BY78" i="47" l="1"/>
  <c r="BW77" i="47"/>
  <c r="BW79" i="46"/>
  <c r="BY80" i="46"/>
  <c r="X81" i="45"/>
  <c r="Z82" i="45"/>
  <c r="BW78" i="47" l="1"/>
  <c r="BY79" i="47"/>
  <c r="BW80" i="46"/>
  <c r="BY81" i="46"/>
  <c r="X82" i="45"/>
  <c r="Z83" i="45"/>
  <c r="BY80" i="47" l="1"/>
  <c r="BW79" i="47"/>
  <c r="BW81" i="46"/>
  <c r="BY82" i="46"/>
  <c r="X83" i="45"/>
  <c r="Z84" i="45"/>
  <c r="BW80" i="47" l="1"/>
  <c r="BY81" i="47"/>
  <c r="BW82" i="46"/>
  <c r="BY83" i="46"/>
  <c r="X84" i="45"/>
  <c r="Z85" i="45"/>
  <c r="BY82" i="47" l="1"/>
  <c r="BW81" i="47"/>
  <c r="BW83" i="46"/>
  <c r="BY84" i="46"/>
  <c r="X85" i="45"/>
  <c r="Z86" i="45"/>
  <c r="BW82" i="47" l="1"/>
  <c r="BY83" i="47"/>
  <c r="BW84" i="46"/>
  <c r="BY85" i="46"/>
  <c r="X86" i="45"/>
  <c r="Z87" i="45"/>
  <c r="BY84" i="47" l="1"/>
  <c r="BW83" i="47"/>
  <c r="BW85" i="46"/>
  <c r="BY86" i="46"/>
  <c r="X87" i="45"/>
  <c r="Z88" i="45"/>
  <c r="BW84" i="47" l="1"/>
  <c r="BY85" i="47"/>
  <c r="BW86" i="46"/>
  <c r="BY87" i="46"/>
  <c r="X88" i="45"/>
  <c r="Z89" i="45"/>
  <c r="BY86" i="47" l="1"/>
  <c r="BW85" i="47"/>
  <c r="BY88" i="46"/>
  <c r="BW87" i="46"/>
  <c r="X89" i="45"/>
  <c r="Z90" i="45"/>
  <c r="BW86" i="47" l="1"/>
  <c r="BY87" i="47"/>
  <c r="BW88" i="46"/>
  <c r="BY89" i="46"/>
  <c r="X90" i="45"/>
  <c r="Z91" i="45"/>
  <c r="BY88" i="47" l="1"/>
  <c r="BW87" i="47"/>
  <c r="BY90" i="46"/>
  <c r="BW89" i="46"/>
  <c r="X91" i="45"/>
  <c r="Z92" i="45"/>
  <c r="BW88" i="47" l="1"/>
  <c r="BY89" i="47"/>
  <c r="BW90" i="46"/>
  <c r="BY91" i="46"/>
  <c r="X92" i="45"/>
  <c r="Z93" i="45"/>
  <c r="BW89" i="47" l="1"/>
  <c r="BY90" i="47"/>
  <c r="BY92" i="46"/>
  <c r="BW91" i="46"/>
  <c r="X93" i="45"/>
  <c r="Z94" i="45"/>
  <c r="BW90" i="47" l="1"/>
  <c r="BY91" i="47"/>
  <c r="BW92" i="46"/>
  <c r="BY93" i="46"/>
  <c r="X94" i="45"/>
  <c r="Z95" i="45"/>
  <c r="BW91" i="47" l="1"/>
  <c r="BY92" i="47"/>
  <c r="BY94" i="46"/>
  <c r="BW93" i="46"/>
  <c r="X95" i="45"/>
  <c r="Z96" i="45"/>
  <c r="BW92" i="47" l="1"/>
  <c r="BY93" i="47"/>
  <c r="BW94" i="46"/>
  <c r="BY95" i="46"/>
  <c r="X96" i="45"/>
  <c r="Z97" i="45"/>
  <c r="BW93" i="47" l="1"/>
  <c r="BY94" i="47"/>
  <c r="BY96" i="46"/>
  <c r="BW95" i="46"/>
  <c r="X97" i="45"/>
  <c r="Z98" i="45"/>
  <c r="BW94" i="47" l="1"/>
  <c r="BY95" i="47"/>
  <c r="BW96" i="46"/>
  <c r="BY97" i="46"/>
  <c r="X98" i="45"/>
  <c r="Z99" i="45"/>
  <c r="BW95" i="47" l="1"/>
  <c r="BY96" i="47"/>
  <c r="BY98" i="46"/>
  <c r="BW97" i="46"/>
  <c r="X99" i="45"/>
  <c r="Z100" i="45"/>
  <c r="BW96" i="47" l="1"/>
  <c r="BY97" i="47"/>
  <c r="BY99" i="46"/>
  <c r="BW98" i="46"/>
  <c r="X100" i="45"/>
  <c r="Z101" i="45"/>
  <c r="BW97" i="47" l="1"/>
  <c r="BY98" i="47"/>
  <c r="BY100" i="46"/>
  <c r="BW99" i="46"/>
  <c r="X101" i="45"/>
  <c r="Z102" i="45"/>
  <c r="BW98" i="47" l="1"/>
  <c r="BY99" i="47"/>
  <c r="BY101" i="46"/>
  <c r="BW100" i="46"/>
  <c r="X102" i="45"/>
  <c r="Z103" i="45"/>
  <c r="BW99" i="47" l="1"/>
  <c r="BY100" i="47"/>
  <c r="BY102" i="46"/>
  <c r="BW101" i="46"/>
  <c r="X103" i="45"/>
  <c r="Z104" i="45"/>
  <c r="BW100" i="47" l="1"/>
  <c r="BY101" i="47"/>
  <c r="BY103" i="46"/>
  <c r="BW102" i="46"/>
  <c r="X104" i="45"/>
  <c r="Z105" i="45"/>
  <c r="BW101" i="47" l="1"/>
  <c r="BY102" i="47"/>
  <c r="BW103" i="46"/>
  <c r="BY104" i="46"/>
  <c r="X105" i="45"/>
  <c r="Z106" i="45"/>
  <c r="BY103" i="47" l="1"/>
  <c r="BW102" i="47"/>
  <c r="BY105" i="46"/>
  <c r="BW104" i="46"/>
  <c r="X106" i="45"/>
  <c r="Z107" i="45"/>
  <c r="BW103" i="47" l="1"/>
  <c r="BY104" i="47"/>
  <c r="BW105" i="46"/>
  <c r="BY106" i="46"/>
  <c r="X107" i="45"/>
  <c r="Z108" i="45"/>
  <c r="BW104" i="47" l="1"/>
  <c r="BY105" i="47"/>
  <c r="BW106" i="46"/>
  <c r="BY107" i="46"/>
  <c r="X108" i="45"/>
  <c r="Z109" i="45"/>
  <c r="BW105" i="47" l="1"/>
  <c r="BY106" i="47"/>
  <c r="BW107" i="46"/>
  <c r="BY108" i="46"/>
  <c r="X109" i="45"/>
  <c r="Z110" i="45"/>
  <c r="BW106" i="47" l="1"/>
  <c r="BY107" i="47"/>
  <c r="BW108" i="46"/>
  <c r="BY109" i="46"/>
  <c r="X110" i="45"/>
  <c r="Z111" i="45"/>
  <c r="BW107" i="47" l="1"/>
  <c r="BY108" i="47"/>
  <c r="BW109" i="46"/>
  <c r="BY110" i="46"/>
  <c r="X111" i="45"/>
  <c r="Z112" i="45"/>
  <c r="BW108" i="47" l="1"/>
  <c r="BY109" i="47"/>
  <c r="BW110" i="46"/>
  <c r="BY111" i="46"/>
  <c r="X112" i="45"/>
  <c r="Z113" i="45"/>
  <c r="BW109" i="47" l="1"/>
  <c r="BY110" i="47"/>
  <c r="BW111" i="46"/>
  <c r="BY112" i="46"/>
  <c r="X113" i="45"/>
  <c r="Z114" i="45"/>
  <c r="BY111" i="47" l="1"/>
  <c r="BW110" i="47"/>
  <c r="BW112" i="46"/>
  <c r="BY113" i="46"/>
  <c r="X114" i="45"/>
  <c r="Z115" i="45"/>
  <c r="BW111" i="47" l="1"/>
  <c r="BY112" i="47"/>
  <c r="BW113" i="46"/>
  <c r="BY114" i="46"/>
  <c r="X115" i="45"/>
  <c r="Z116" i="45"/>
  <c r="BW112" i="47" l="1"/>
  <c r="BY113" i="47"/>
  <c r="BW114" i="46"/>
  <c r="BY115" i="46"/>
  <c r="X116" i="45"/>
  <c r="Z117" i="45"/>
  <c r="BW113" i="47" l="1"/>
  <c r="BY114" i="47"/>
  <c r="BW115" i="46"/>
  <c r="BY116" i="46"/>
  <c r="X117" i="45"/>
  <c r="Z118" i="45"/>
  <c r="BW114" i="47" l="1"/>
  <c r="BY115" i="47"/>
  <c r="BW116" i="46"/>
  <c r="BY117" i="46"/>
  <c r="X118" i="45"/>
  <c r="Z119" i="45"/>
  <c r="BW115" i="47" l="1"/>
  <c r="BY116" i="47"/>
  <c r="BW117" i="46"/>
  <c r="BY118" i="46"/>
  <c r="X119" i="45"/>
  <c r="Z120" i="45"/>
  <c r="BW116" i="47" l="1"/>
  <c r="BY117" i="47"/>
  <c r="BW118" i="46"/>
  <c r="BY119" i="46"/>
  <c r="X120" i="45"/>
  <c r="Z121" i="45"/>
  <c r="BW117" i="47" l="1"/>
  <c r="BY118" i="47"/>
  <c r="BW119" i="46"/>
  <c r="BY120" i="46"/>
  <c r="X121" i="45"/>
  <c r="Z122" i="45"/>
  <c r="BW118" i="47" l="1"/>
  <c r="BY119" i="47"/>
  <c r="BW120" i="46"/>
  <c r="BY121" i="46"/>
  <c r="X122" i="45"/>
  <c r="Z123" i="45"/>
  <c r="BW119" i="47" l="1"/>
  <c r="BY120" i="47"/>
  <c r="BW121" i="46"/>
  <c r="BY122" i="46"/>
  <c r="X123" i="45"/>
  <c r="Z124" i="45"/>
  <c r="BW120" i="47" l="1"/>
  <c r="BY121" i="47"/>
  <c r="BW122" i="46"/>
  <c r="BY123" i="46"/>
  <c r="X124" i="45"/>
  <c r="Z125" i="45"/>
  <c r="BW121" i="47" l="1"/>
  <c r="BY122" i="47"/>
  <c r="BW123" i="46"/>
  <c r="BY124" i="46"/>
  <c r="X125" i="45"/>
  <c r="Z126" i="45"/>
  <c r="BW122" i="47" l="1"/>
  <c r="BY123" i="47"/>
  <c r="BW124" i="46"/>
  <c r="BY125" i="46"/>
  <c r="X126" i="45"/>
  <c r="Z127" i="45"/>
  <c r="BW123" i="47" l="1"/>
  <c r="BY124" i="47"/>
  <c r="BW125" i="46"/>
  <c r="BY126" i="46"/>
  <c r="X127" i="45"/>
  <c r="Z128" i="45"/>
  <c r="BW124" i="47" l="1"/>
  <c r="BY125" i="47"/>
  <c r="BW126" i="46"/>
  <c r="BY127" i="46"/>
  <c r="X128" i="45"/>
  <c r="Z129" i="45"/>
  <c r="BW125" i="47" l="1"/>
  <c r="BY126" i="47"/>
  <c r="BW127" i="46"/>
  <c r="BY128" i="46"/>
  <c r="X129" i="45"/>
  <c r="Z130" i="45"/>
  <c r="BW126" i="47" l="1"/>
  <c r="BY127" i="47"/>
  <c r="BW128" i="46"/>
  <c r="BY129" i="46"/>
  <c r="X130" i="45"/>
  <c r="Z131" i="45"/>
  <c r="BW127" i="47" l="1"/>
  <c r="BY128" i="47"/>
  <c r="BW129" i="46"/>
  <c r="BY130" i="46"/>
  <c r="X131" i="45"/>
  <c r="Z132" i="45"/>
  <c r="BW128" i="47" l="1"/>
  <c r="BY129" i="47"/>
  <c r="BW130" i="46"/>
  <c r="BY131" i="46"/>
  <c r="X132" i="45"/>
  <c r="Z133" i="45"/>
  <c r="BW129" i="47" l="1"/>
  <c r="BY130" i="47"/>
  <c r="BW131" i="46"/>
  <c r="BY132" i="46"/>
  <c r="X133" i="45"/>
  <c r="Z134" i="45"/>
  <c r="BW130" i="47" l="1"/>
  <c r="BY131" i="47"/>
  <c r="BW132" i="46"/>
  <c r="BY133" i="46"/>
  <c r="X134" i="45"/>
  <c r="Z135" i="45"/>
  <c r="BW131" i="47" l="1"/>
  <c r="BY132" i="47"/>
  <c r="BW133" i="46"/>
  <c r="BY134" i="46"/>
  <c r="X135" i="45"/>
  <c r="Z136" i="45"/>
  <c r="BW132" i="47" l="1"/>
  <c r="BY133" i="47"/>
  <c r="BW134" i="46"/>
  <c r="BY135" i="46"/>
  <c r="X136" i="45"/>
  <c r="Z137" i="45"/>
  <c r="BW133" i="47" l="1"/>
  <c r="BY134" i="47"/>
  <c r="BW135" i="46"/>
  <c r="BY136" i="46"/>
  <c r="X137" i="45"/>
  <c r="Z138" i="45"/>
  <c r="BW134" i="47" l="1"/>
  <c r="BY135" i="47"/>
  <c r="BW136" i="46"/>
  <c r="BY137" i="46"/>
  <c r="X138" i="45"/>
  <c r="Z139" i="45"/>
  <c r="BW135" i="47" l="1"/>
  <c r="BY136" i="47"/>
  <c r="BW137" i="46"/>
  <c r="BY138" i="46"/>
  <c r="X139" i="45"/>
  <c r="Z140" i="45"/>
  <c r="BW136" i="47" l="1"/>
  <c r="BY137" i="47"/>
  <c r="BW138" i="46"/>
  <c r="BY139" i="46"/>
  <c r="X140" i="45"/>
  <c r="Z141" i="45"/>
  <c r="BW137" i="47" l="1"/>
  <c r="BY138" i="47"/>
  <c r="BW139" i="46"/>
  <c r="BY140" i="46"/>
  <c r="BW140" i="46" s="1"/>
  <c r="X141" i="45"/>
  <c r="Z142" i="45"/>
  <c r="BW138" i="47" l="1"/>
  <c r="BY139" i="47"/>
  <c r="X142" i="45"/>
  <c r="Z143" i="45"/>
  <c r="BW139" i="47" l="1"/>
  <c r="BY140" i="47"/>
  <c r="BW140" i="47" s="1"/>
  <c r="X143" i="45"/>
  <c r="Z144" i="45"/>
  <c r="X144" i="45" s="1"/>
  <c r="CY9" i="44" l="1"/>
  <c r="BX61" i="44"/>
  <c r="BW65" i="44"/>
  <c r="BY66" i="44"/>
  <c r="BY67" i="44" s="1"/>
  <c r="BT68" i="44"/>
  <c r="BU68" i="44"/>
  <c r="BT69" i="44"/>
  <c r="BU69" i="44"/>
  <c r="BT70" i="44"/>
  <c r="BU70" i="44"/>
  <c r="BT71" i="44"/>
  <c r="BU71" i="44"/>
  <c r="BN72" i="44"/>
  <c r="BO72" i="44"/>
  <c r="BP72" i="44"/>
  <c r="BT72" i="44"/>
  <c r="BU72" i="44"/>
  <c r="BN73" i="44"/>
  <c r="BO73" i="44"/>
  <c r="BP73" i="44"/>
  <c r="BT73" i="44"/>
  <c r="BU73" i="44"/>
  <c r="BN74" i="44"/>
  <c r="BO74" i="44"/>
  <c r="BP74" i="44"/>
  <c r="BT74" i="44"/>
  <c r="BU74" i="44"/>
  <c r="BN75" i="44"/>
  <c r="BO75" i="44"/>
  <c r="BP75" i="44"/>
  <c r="BT75" i="44"/>
  <c r="BU75" i="44"/>
  <c r="BN76" i="44"/>
  <c r="BO76" i="44"/>
  <c r="BP76" i="44"/>
  <c r="BT76" i="44"/>
  <c r="BU76" i="44"/>
  <c r="BN77" i="44"/>
  <c r="BO77" i="44"/>
  <c r="BP77" i="44"/>
  <c r="BT77" i="44"/>
  <c r="BU77" i="44"/>
  <c r="BN78" i="44"/>
  <c r="BO78" i="44"/>
  <c r="BP78" i="44"/>
  <c r="BT78" i="44"/>
  <c r="BU78" i="44"/>
  <c r="BN79" i="44"/>
  <c r="BO79" i="44"/>
  <c r="BP79" i="44"/>
  <c r="BT79" i="44"/>
  <c r="BU79" i="44"/>
  <c r="BN80" i="44"/>
  <c r="BO80" i="44"/>
  <c r="BP80" i="44"/>
  <c r="BT80" i="44"/>
  <c r="BU80" i="44"/>
  <c r="BN81" i="44"/>
  <c r="BO81" i="44"/>
  <c r="BP81" i="44"/>
  <c r="BT81" i="44"/>
  <c r="BU81" i="44"/>
  <c r="BN82" i="44"/>
  <c r="BO82" i="44"/>
  <c r="BP82" i="44"/>
  <c r="BT82" i="44"/>
  <c r="BU82" i="44"/>
  <c r="BN83" i="44"/>
  <c r="BO83" i="44"/>
  <c r="BP83" i="44"/>
  <c r="BT83" i="44"/>
  <c r="BU83" i="44"/>
  <c r="BN84" i="44"/>
  <c r="BO84" i="44"/>
  <c r="BP84" i="44"/>
  <c r="BT84" i="44"/>
  <c r="BU84" i="44"/>
  <c r="BN85" i="44"/>
  <c r="BO85" i="44"/>
  <c r="BP85" i="44"/>
  <c r="BT85" i="44"/>
  <c r="BU85" i="44"/>
  <c r="BN86" i="44"/>
  <c r="BO86" i="44"/>
  <c r="BP86" i="44"/>
  <c r="BT86" i="44"/>
  <c r="BU86" i="44"/>
  <c r="BN87" i="44"/>
  <c r="BO87" i="44"/>
  <c r="BP87" i="44"/>
  <c r="BT87" i="44"/>
  <c r="BU87" i="44"/>
  <c r="BN88" i="44"/>
  <c r="BO88" i="44"/>
  <c r="BP88" i="44"/>
  <c r="BT88" i="44"/>
  <c r="BU88" i="44"/>
  <c r="BN89" i="44"/>
  <c r="BO89" i="44"/>
  <c r="BP89" i="44"/>
  <c r="BT89" i="44"/>
  <c r="BU89" i="44"/>
  <c r="BN90" i="44"/>
  <c r="BO90" i="44"/>
  <c r="BP90" i="44"/>
  <c r="BT90" i="44"/>
  <c r="BU90" i="44"/>
  <c r="BN91" i="44"/>
  <c r="BO91" i="44"/>
  <c r="BP91" i="44"/>
  <c r="BT91" i="44"/>
  <c r="BU91" i="44"/>
  <c r="BN92" i="44"/>
  <c r="BO92" i="44"/>
  <c r="BP92" i="44"/>
  <c r="BT92" i="44"/>
  <c r="BU92" i="44"/>
  <c r="BN93" i="44"/>
  <c r="BO93" i="44"/>
  <c r="BP93" i="44"/>
  <c r="BT93" i="44"/>
  <c r="BU93" i="44"/>
  <c r="BN94" i="44"/>
  <c r="BO94" i="44"/>
  <c r="BP94" i="44"/>
  <c r="BT94" i="44"/>
  <c r="BU94" i="44"/>
  <c r="BN95" i="44"/>
  <c r="BO95" i="44"/>
  <c r="BP95" i="44"/>
  <c r="BT95" i="44"/>
  <c r="BU95" i="44"/>
  <c r="BN96" i="44"/>
  <c r="BO96" i="44"/>
  <c r="BP96" i="44"/>
  <c r="BT96" i="44"/>
  <c r="BU96" i="44"/>
  <c r="BN97" i="44"/>
  <c r="BO97" i="44"/>
  <c r="BP97" i="44"/>
  <c r="BT97" i="44"/>
  <c r="BU97" i="44"/>
  <c r="BN98" i="44"/>
  <c r="BO98" i="44"/>
  <c r="BP98" i="44"/>
  <c r="BT98" i="44"/>
  <c r="BU98" i="44"/>
  <c r="BN99" i="44"/>
  <c r="BO99" i="44"/>
  <c r="BP99" i="44"/>
  <c r="BT99" i="44"/>
  <c r="BU99" i="44"/>
  <c r="BN100" i="44"/>
  <c r="BO100" i="44"/>
  <c r="BP100" i="44"/>
  <c r="BT100" i="44"/>
  <c r="BU100" i="44"/>
  <c r="BN101" i="44"/>
  <c r="BO101" i="44"/>
  <c r="BP101" i="44"/>
  <c r="BT101" i="44"/>
  <c r="BU101" i="44"/>
  <c r="BN102" i="44"/>
  <c r="BO102" i="44"/>
  <c r="BP102" i="44"/>
  <c r="BT102" i="44"/>
  <c r="BU102" i="44"/>
  <c r="BN103" i="44"/>
  <c r="BO103" i="44"/>
  <c r="BP103" i="44"/>
  <c r="BT103" i="44"/>
  <c r="BU103" i="44"/>
  <c r="BN104" i="44"/>
  <c r="BO104" i="44"/>
  <c r="BP104" i="44"/>
  <c r="BT104" i="44"/>
  <c r="BU104" i="44"/>
  <c r="BN105" i="44"/>
  <c r="BO105" i="44"/>
  <c r="BP105" i="44"/>
  <c r="BT105" i="44"/>
  <c r="BU105" i="44"/>
  <c r="BN106" i="44"/>
  <c r="BO106" i="44"/>
  <c r="BP106" i="44"/>
  <c r="BT106" i="44"/>
  <c r="BU106" i="44"/>
  <c r="BN107" i="44"/>
  <c r="BO107" i="44"/>
  <c r="BP107" i="44"/>
  <c r="BN108" i="44"/>
  <c r="BO108" i="44"/>
  <c r="BP108" i="44"/>
  <c r="BN109" i="44"/>
  <c r="BO109" i="44"/>
  <c r="BP109" i="44"/>
  <c r="BT109" i="44"/>
  <c r="BU109" i="44"/>
  <c r="BN110" i="44"/>
  <c r="BO110" i="44"/>
  <c r="BP110" i="44"/>
  <c r="BT110" i="44"/>
  <c r="BU110" i="44"/>
  <c r="BN111" i="44"/>
  <c r="BO111" i="44"/>
  <c r="BT107" i="44" s="1"/>
  <c r="BP111" i="44"/>
  <c r="BU107" i="44" s="1"/>
  <c r="BN112" i="44"/>
  <c r="BO112" i="44"/>
  <c r="BT108" i="44" s="1"/>
  <c r="BP112" i="44"/>
  <c r="BU108" i="44" s="1"/>
  <c r="BT112" i="44"/>
  <c r="BU112" i="44"/>
  <c r="BN113" i="44"/>
  <c r="BO113" i="44"/>
  <c r="BP113" i="44"/>
  <c r="BT113" i="44"/>
  <c r="BU113" i="44"/>
  <c r="BN114" i="44"/>
  <c r="BO114" i="44"/>
  <c r="BP114" i="44"/>
  <c r="BT114" i="44"/>
  <c r="BU114" i="44"/>
  <c r="BN115" i="44"/>
  <c r="BO115" i="44"/>
  <c r="BT111" i="44" s="1"/>
  <c r="BP115" i="44"/>
  <c r="BU111" i="44" s="1"/>
  <c r="BT115" i="44"/>
  <c r="BU115" i="44"/>
  <c r="BN116" i="44"/>
  <c r="BO116" i="44"/>
  <c r="BP116" i="44"/>
  <c r="BT116" i="44"/>
  <c r="BU116" i="44"/>
  <c r="BN117" i="44"/>
  <c r="BO117" i="44"/>
  <c r="BP117" i="44"/>
  <c r="BN118" i="44"/>
  <c r="BO118" i="44"/>
  <c r="BP118" i="44"/>
  <c r="BT118" i="44"/>
  <c r="BU118" i="44"/>
  <c r="BN119" i="44"/>
  <c r="BO119" i="44"/>
  <c r="BP119" i="44"/>
  <c r="BT119" i="44"/>
  <c r="BU119" i="44"/>
  <c r="BN120" i="44"/>
  <c r="BO120" i="44"/>
  <c r="BP120" i="44"/>
  <c r="BN121" i="44"/>
  <c r="BO121" i="44"/>
  <c r="BT117" i="44" s="1"/>
  <c r="BP121" i="44"/>
  <c r="BU117" i="44" s="1"/>
  <c r="BN122" i="44"/>
  <c r="BO122" i="44"/>
  <c r="BP122" i="44"/>
  <c r="BT122" i="44"/>
  <c r="BU122" i="44"/>
  <c r="BN123" i="44"/>
  <c r="BO123" i="44"/>
  <c r="BP123" i="44"/>
  <c r="BT123" i="44"/>
  <c r="BU123" i="44"/>
  <c r="BN124" i="44"/>
  <c r="BO124" i="44"/>
  <c r="BT120" i="44" s="1"/>
  <c r="BP124" i="44"/>
  <c r="BU120" i="44" s="1"/>
  <c r="BN125" i="44"/>
  <c r="BO125" i="44"/>
  <c r="BT121" i="44" s="1"/>
  <c r="BP125" i="44"/>
  <c r="BU121" i="44" s="1"/>
  <c r="BN126" i="44"/>
  <c r="BO126" i="44"/>
  <c r="BP126" i="44"/>
  <c r="BN127" i="44"/>
  <c r="BO127" i="44"/>
  <c r="BP127" i="44"/>
  <c r="BN128" i="44"/>
  <c r="BO128" i="44"/>
  <c r="BT124" i="44" s="1"/>
  <c r="BP128" i="44"/>
  <c r="BU124" i="44" s="1"/>
  <c r="BN129" i="44"/>
  <c r="BO129" i="44"/>
  <c r="BT125" i="44" s="1"/>
  <c r="BP129" i="44"/>
  <c r="BU125" i="44" s="1"/>
  <c r="BT129" i="44"/>
  <c r="BU129" i="44"/>
  <c r="BN130" i="44"/>
  <c r="BO130" i="44"/>
  <c r="BT126" i="44" s="1"/>
  <c r="BP130" i="44"/>
  <c r="BU126" i="44" s="1"/>
  <c r="BT130" i="44"/>
  <c r="BU130" i="44"/>
  <c r="BN131" i="44"/>
  <c r="BO131" i="44"/>
  <c r="BT127" i="44" s="1"/>
  <c r="BP131" i="44"/>
  <c r="BU127" i="44" s="1"/>
  <c r="BN132" i="44"/>
  <c r="BO132" i="44"/>
  <c r="BT128" i="44" s="1"/>
  <c r="BP132" i="44"/>
  <c r="BU128" i="44" s="1"/>
  <c r="BT132" i="44"/>
  <c r="BU132" i="44"/>
  <c r="BN133" i="44"/>
  <c r="BO133" i="44"/>
  <c r="BP133" i="44"/>
  <c r="BT133" i="44"/>
  <c r="BU133" i="44"/>
  <c r="BN134" i="44"/>
  <c r="BO134" i="44"/>
  <c r="BP134" i="44"/>
  <c r="BT134" i="44"/>
  <c r="BU134" i="44"/>
  <c r="BN135" i="44"/>
  <c r="BO135" i="44"/>
  <c r="BT131" i="44" s="1"/>
  <c r="BP135" i="44"/>
  <c r="BU131" i="44" s="1"/>
  <c r="BT135" i="44"/>
  <c r="BU135" i="44"/>
  <c r="BN136" i="44"/>
  <c r="BO136" i="44"/>
  <c r="BP136" i="44"/>
  <c r="BN137" i="44"/>
  <c r="BO137" i="44"/>
  <c r="BP137" i="44"/>
  <c r="BN138" i="44"/>
  <c r="BO138" i="44"/>
  <c r="BP138" i="44"/>
  <c r="BT138" i="44"/>
  <c r="BU138" i="44"/>
  <c r="BN139" i="44"/>
  <c r="BO139" i="44"/>
  <c r="BP139" i="44"/>
  <c r="BT139" i="44"/>
  <c r="BU139" i="44"/>
  <c r="BN140" i="44"/>
  <c r="BO140" i="44"/>
  <c r="BT136" i="44" s="1"/>
  <c r="BP140" i="44"/>
  <c r="BU136" i="44" s="1"/>
  <c r="BN141" i="44"/>
  <c r="BO141" i="44"/>
  <c r="BT137" i="44" s="1"/>
  <c r="BP141" i="44"/>
  <c r="BU137" i="44" s="1"/>
  <c r="BN142" i="44"/>
  <c r="BO142" i="44"/>
  <c r="BP142" i="44"/>
  <c r="BT142" i="44"/>
  <c r="BU142" i="44"/>
  <c r="BN143" i="44"/>
  <c r="BO143" i="44"/>
  <c r="BP143" i="44"/>
  <c r="BT143" i="44"/>
  <c r="BU143" i="44"/>
  <c r="BN144" i="44"/>
  <c r="BO144" i="44"/>
  <c r="BT140" i="44" s="1"/>
  <c r="BP144" i="44"/>
  <c r="BU140" i="44" s="1"/>
  <c r="BN145" i="44"/>
  <c r="BO145" i="44"/>
  <c r="BT141" i="44" s="1"/>
  <c r="BP145" i="44"/>
  <c r="BU141" i="44" s="1"/>
  <c r="BN146" i="44"/>
  <c r="BO146" i="44"/>
  <c r="BP146" i="44"/>
  <c r="BN147" i="44"/>
  <c r="BO147" i="44"/>
  <c r="BP147" i="44"/>
  <c r="CY9" i="43"/>
  <c r="BX61" i="43"/>
  <c r="BW65" i="43"/>
  <c r="BY66" i="43"/>
  <c r="BW66" i="43" s="1"/>
  <c r="BT70" i="43"/>
  <c r="BU70" i="43"/>
  <c r="BT71" i="43"/>
  <c r="BU71" i="43"/>
  <c r="BT72" i="43"/>
  <c r="BU72" i="43"/>
  <c r="BT74" i="43"/>
  <c r="BU74" i="43"/>
  <c r="BT75" i="43"/>
  <c r="BU75" i="43"/>
  <c r="BT76" i="43"/>
  <c r="BU76" i="43"/>
  <c r="BT77" i="43"/>
  <c r="BU77" i="43"/>
  <c r="BT79" i="43"/>
  <c r="BU79" i="43"/>
  <c r="BT80" i="43"/>
  <c r="BU80" i="43"/>
  <c r="BT81" i="43"/>
  <c r="BU81" i="43"/>
  <c r="BT83" i="43"/>
  <c r="BU83" i="43"/>
  <c r="BT84" i="43"/>
  <c r="BU84" i="43"/>
  <c r="BT85" i="43"/>
  <c r="BU85" i="43"/>
  <c r="BT86" i="43"/>
  <c r="BU86" i="43"/>
  <c r="BT87" i="43"/>
  <c r="BU87" i="43"/>
  <c r="BT88" i="43"/>
  <c r="BU88" i="43"/>
  <c r="AN89" i="43"/>
  <c r="AO89" i="43"/>
  <c r="BT68" i="43" s="1"/>
  <c r="AP89" i="43"/>
  <c r="BU68" i="43" s="1"/>
  <c r="BT89" i="43"/>
  <c r="BU89" i="43"/>
  <c r="AN90" i="43"/>
  <c r="AO90" i="43"/>
  <c r="BT69" i="43" s="1"/>
  <c r="AP90" i="43"/>
  <c r="BU69" i="43" s="1"/>
  <c r="BT90" i="43"/>
  <c r="BU90" i="43"/>
  <c r="AN91" i="43"/>
  <c r="AO91" i="43"/>
  <c r="AP91" i="43"/>
  <c r="BT91" i="43"/>
  <c r="BU91" i="43"/>
  <c r="AN92" i="43"/>
  <c r="AO92" i="43"/>
  <c r="AP92" i="43"/>
  <c r="BT92" i="43"/>
  <c r="BU92" i="43"/>
  <c r="AN93" i="43"/>
  <c r="AO93" i="43"/>
  <c r="AP93" i="43"/>
  <c r="BT93" i="43"/>
  <c r="AN94" i="43"/>
  <c r="AO94" i="43"/>
  <c r="BT73" i="43" s="1"/>
  <c r="AP94" i="43"/>
  <c r="BU73" i="43" s="1"/>
  <c r="BT94" i="43"/>
  <c r="BU94" i="43"/>
  <c r="AN95" i="43"/>
  <c r="AO95" i="43"/>
  <c r="AP95" i="43"/>
  <c r="BT95" i="43"/>
  <c r="BU95" i="43"/>
  <c r="AN96" i="43"/>
  <c r="AO96" i="43"/>
  <c r="AP96" i="43"/>
  <c r="BT96" i="43"/>
  <c r="BU96" i="43"/>
  <c r="AN97" i="43"/>
  <c r="AO97" i="43"/>
  <c r="AP97" i="43"/>
  <c r="BT97" i="43"/>
  <c r="BU97" i="43"/>
  <c r="AN98" i="43"/>
  <c r="AO98" i="43"/>
  <c r="AP98" i="43"/>
  <c r="BT98" i="43"/>
  <c r="BU98" i="43"/>
  <c r="AN99" i="43"/>
  <c r="AO99" i="43"/>
  <c r="BT78" i="43" s="1"/>
  <c r="AP99" i="43"/>
  <c r="BU78" i="43" s="1"/>
  <c r="BT99" i="43"/>
  <c r="BU99" i="43"/>
  <c r="AN100" i="43"/>
  <c r="AO100" i="43"/>
  <c r="AP100" i="43"/>
  <c r="BT100" i="43"/>
  <c r="BU100" i="43"/>
  <c r="AN101" i="43"/>
  <c r="AO101" i="43"/>
  <c r="AP101" i="43"/>
  <c r="BT101" i="43"/>
  <c r="BU101" i="43"/>
  <c r="AN102" i="43"/>
  <c r="AO102" i="43"/>
  <c r="AP102" i="43"/>
  <c r="BT102" i="43"/>
  <c r="BU102" i="43"/>
  <c r="AN103" i="43"/>
  <c r="AO103" i="43"/>
  <c r="BT82" i="43" s="1"/>
  <c r="AP103" i="43"/>
  <c r="BU82" i="43" s="1"/>
  <c r="BT103" i="43"/>
  <c r="BU103" i="43"/>
  <c r="AN104" i="43"/>
  <c r="AO104" i="43"/>
  <c r="AP104" i="43"/>
  <c r="BT104" i="43"/>
  <c r="BU104" i="43"/>
  <c r="AN105" i="43"/>
  <c r="AO105" i="43"/>
  <c r="AP105" i="43"/>
  <c r="BT105" i="43"/>
  <c r="BU105" i="43"/>
  <c r="AN106" i="43"/>
  <c r="AO106" i="43"/>
  <c r="AP106" i="43"/>
  <c r="BT106" i="43"/>
  <c r="BU106" i="43"/>
  <c r="AN107" i="43"/>
  <c r="AO107" i="43"/>
  <c r="AP107" i="43"/>
  <c r="BT107" i="43"/>
  <c r="BU107" i="43"/>
  <c r="AN108" i="43"/>
  <c r="AO108" i="43"/>
  <c r="AP108" i="43"/>
  <c r="AN109" i="43"/>
  <c r="AO109" i="43"/>
  <c r="AP109" i="43"/>
  <c r="AN110" i="43"/>
  <c r="AO110" i="43"/>
  <c r="AP110" i="43"/>
  <c r="BT110" i="43"/>
  <c r="BU110" i="43"/>
  <c r="AN111" i="43"/>
  <c r="AO111" i="43"/>
  <c r="AP111" i="43"/>
  <c r="AN112" i="43"/>
  <c r="AO112" i="43"/>
  <c r="AP112" i="43"/>
  <c r="BT112" i="43"/>
  <c r="BU112" i="43"/>
  <c r="AN113" i="43"/>
  <c r="AO113" i="43"/>
  <c r="AP113" i="43"/>
  <c r="AN114" i="43"/>
  <c r="AO114" i="43"/>
  <c r="AP114" i="43"/>
  <c r="BU93" i="43" s="1"/>
  <c r="AN115" i="43"/>
  <c r="AO115" i="43"/>
  <c r="AP115" i="43"/>
  <c r="AN116" i="43"/>
  <c r="AO116" i="43"/>
  <c r="AP116" i="43"/>
  <c r="AN117" i="43"/>
  <c r="AO117" i="43"/>
  <c r="AP117" i="43"/>
  <c r="AN118" i="43"/>
  <c r="AO118" i="43"/>
  <c r="AP118" i="43"/>
  <c r="AN119" i="43"/>
  <c r="AO119" i="43"/>
  <c r="AP119" i="43"/>
  <c r="AN120" i="43"/>
  <c r="AO120" i="43"/>
  <c r="AP120" i="43"/>
  <c r="AN121" i="43"/>
  <c r="AO121" i="43"/>
  <c r="AP121" i="43"/>
  <c r="AN122" i="43"/>
  <c r="AO122" i="43"/>
  <c r="AP122" i="43"/>
  <c r="BT122" i="43"/>
  <c r="BU122" i="43"/>
  <c r="AN123" i="43"/>
  <c r="AO123" i="43"/>
  <c r="AP123" i="43"/>
  <c r="BT123" i="43"/>
  <c r="BU123" i="43"/>
  <c r="AN124" i="43"/>
  <c r="AO124" i="43"/>
  <c r="AP124" i="43"/>
  <c r="BT124" i="43"/>
  <c r="BU124" i="43"/>
  <c r="AN125" i="43"/>
  <c r="AO125" i="43"/>
  <c r="AP125" i="43"/>
  <c r="BT125" i="43"/>
  <c r="BU125" i="43"/>
  <c r="AN126" i="43"/>
  <c r="AO126" i="43"/>
  <c r="AP126" i="43"/>
  <c r="BT126" i="43"/>
  <c r="BU126" i="43"/>
  <c r="AN127" i="43"/>
  <c r="AO127" i="43"/>
  <c r="AP127" i="43"/>
  <c r="BT127" i="43"/>
  <c r="BU127" i="43"/>
  <c r="AN128" i="43"/>
  <c r="AO128" i="43"/>
  <c r="AP128" i="43"/>
  <c r="BT128" i="43"/>
  <c r="BU128" i="43"/>
  <c r="AN129" i="43"/>
  <c r="AO129" i="43"/>
  <c r="BT108" i="43" s="1"/>
  <c r="AP129" i="43"/>
  <c r="BU108" i="43" s="1"/>
  <c r="BT129" i="43"/>
  <c r="BU129" i="43"/>
  <c r="AN130" i="43"/>
  <c r="AO130" i="43"/>
  <c r="BT109" i="43" s="1"/>
  <c r="AP130" i="43"/>
  <c r="BU109" i="43" s="1"/>
  <c r="BT130" i="43"/>
  <c r="BU130" i="43"/>
  <c r="AN131" i="43"/>
  <c r="AO131" i="43"/>
  <c r="AP131" i="43"/>
  <c r="BT131" i="43"/>
  <c r="BU131" i="43"/>
  <c r="AN132" i="43"/>
  <c r="AO132" i="43"/>
  <c r="BT111" i="43" s="1"/>
  <c r="AP132" i="43"/>
  <c r="BU111" i="43" s="1"/>
  <c r="BT132" i="43"/>
  <c r="BU132" i="43"/>
  <c r="AN133" i="43"/>
  <c r="AO133" i="43"/>
  <c r="AP133" i="43"/>
  <c r="BT133" i="43"/>
  <c r="BU133" i="43"/>
  <c r="AN134" i="43"/>
  <c r="AO134" i="43"/>
  <c r="BT113" i="43" s="1"/>
  <c r="AP134" i="43"/>
  <c r="BU113" i="43" s="1"/>
  <c r="BT134" i="43"/>
  <c r="BU134" i="43"/>
  <c r="AN135" i="43"/>
  <c r="AO135" i="43"/>
  <c r="BT114" i="43" s="1"/>
  <c r="AP135" i="43"/>
  <c r="BU114" i="43" s="1"/>
  <c r="BT135" i="43"/>
  <c r="BU135" i="43"/>
  <c r="AN136" i="43"/>
  <c r="AO136" i="43"/>
  <c r="BT115" i="43" s="1"/>
  <c r="AP136" i="43"/>
  <c r="BU115" i="43" s="1"/>
  <c r="BT136" i="43"/>
  <c r="BU136" i="43"/>
  <c r="AN137" i="43"/>
  <c r="AO137" i="43"/>
  <c r="BT116" i="43" s="1"/>
  <c r="AP137" i="43"/>
  <c r="BU116" i="43" s="1"/>
  <c r="BT137" i="43"/>
  <c r="BU137" i="43"/>
  <c r="AN138" i="43"/>
  <c r="AO138" i="43"/>
  <c r="BT117" i="43" s="1"/>
  <c r="AP138" i="43"/>
  <c r="BU117" i="43" s="1"/>
  <c r="BT138" i="43"/>
  <c r="BU138" i="43"/>
  <c r="AN139" i="43"/>
  <c r="AO139" i="43"/>
  <c r="BT118" i="43" s="1"/>
  <c r="AP139" i="43"/>
  <c r="BU118" i="43" s="1"/>
  <c r="BT139" i="43"/>
  <c r="BU139" i="43"/>
  <c r="AN140" i="43"/>
  <c r="AO140" i="43"/>
  <c r="BT119" i="43" s="1"/>
  <c r="AP140" i="43"/>
  <c r="BU119" i="43" s="1"/>
  <c r="BT140" i="43"/>
  <c r="BU140" i="43"/>
  <c r="AN141" i="43"/>
  <c r="AO141" i="43"/>
  <c r="BT120" i="43" s="1"/>
  <c r="AP141" i="43"/>
  <c r="BU120" i="43" s="1"/>
  <c r="BT141" i="43"/>
  <c r="AN142" i="43"/>
  <c r="AO142" i="43"/>
  <c r="BT121" i="43" s="1"/>
  <c r="AP142" i="43"/>
  <c r="BU121" i="43" s="1"/>
  <c r="AN143" i="43"/>
  <c r="AO143" i="43"/>
  <c r="AP143" i="43"/>
  <c r="BT143" i="43"/>
  <c r="AN144" i="43"/>
  <c r="AO144" i="43"/>
  <c r="AP144" i="43"/>
  <c r="AN145" i="43"/>
  <c r="AO145" i="43"/>
  <c r="AP145" i="43"/>
  <c r="AN146" i="43"/>
  <c r="AO146" i="43"/>
  <c r="AP146" i="43"/>
  <c r="AN147" i="43"/>
  <c r="AO147" i="43"/>
  <c r="AP147" i="43"/>
  <c r="AN148" i="43"/>
  <c r="AO148" i="43"/>
  <c r="AP148" i="43"/>
  <c r="AN149" i="43"/>
  <c r="AO149" i="43"/>
  <c r="AP149" i="43"/>
  <c r="AN150" i="43"/>
  <c r="AO150" i="43"/>
  <c r="AP150" i="43"/>
  <c r="AN151" i="43"/>
  <c r="AO151" i="43"/>
  <c r="AP151" i="43"/>
  <c r="AN152" i="43"/>
  <c r="AO152" i="43"/>
  <c r="AP152" i="43"/>
  <c r="AN153" i="43"/>
  <c r="AO153" i="43"/>
  <c r="AP153" i="43"/>
  <c r="AN154" i="43"/>
  <c r="AO154" i="43"/>
  <c r="AP154" i="43"/>
  <c r="AN155" i="43"/>
  <c r="AO155" i="43"/>
  <c r="AP155" i="43"/>
  <c r="AN156" i="43"/>
  <c r="AO156" i="43"/>
  <c r="AP156" i="43"/>
  <c r="AN157" i="43"/>
  <c r="AO157" i="43"/>
  <c r="AP157" i="43"/>
  <c r="AN158" i="43"/>
  <c r="AO158" i="43"/>
  <c r="AP158" i="43"/>
  <c r="AN159" i="43"/>
  <c r="AO159" i="43"/>
  <c r="AP159" i="43"/>
  <c r="AN160" i="43"/>
  <c r="AO160" i="43"/>
  <c r="AP160" i="43"/>
  <c r="AN161" i="43"/>
  <c r="AO161" i="43"/>
  <c r="AP161" i="43"/>
  <c r="AN162" i="43"/>
  <c r="AO162" i="43"/>
  <c r="AP162" i="43"/>
  <c r="BU141" i="43" s="1"/>
  <c r="AN163" i="43"/>
  <c r="AO163" i="43"/>
  <c r="BT142" i="43" s="1"/>
  <c r="AP163" i="43"/>
  <c r="BU142" i="43" s="1"/>
  <c r="AN164" i="43"/>
  <c r="AO164" i="43"/>
  <c r="AP164" i="43"/>
  <c r="BU143" i="43" s="1"/>
  <c r="X69" i="42"/>
  <c r="Z70" i="42"/>
  <c r="Z71" i="42" s="1"/>
  <c r="U72" i="42"/>
  <c r="V72" i="42"/>
  <c r="AC72" i="42"/>
  <c r="AD72" i="42"/>
  <c r="AE72" i="42"/>
  <c r="AC73" i="42"/>
  <c r="AD73" i="42"/>
  <c r="U73" i="42" s="1"/>
  <c r="AE73" i="42"/>
  <c r="V73" i="42" s="1"/>
  <c r="U74" i="42"/>
  <c r="V74" i="42"/>
  <c r="AC74" i="42"/>
  <c r="AD74" i="42"/>
  <c r="AE74" i="42"/>
  <c r="U75" i="42"/>
  <c r="V75" i="42"/>
  <c r="AC75" i="42"/>
  <c r="AD75" i="42"/>
  <c r="AE75" i="42"/>
  <c r="U76" i="42"/>
  <c r="V76" i="42"/>
  <c r="AC76" i="42"/>
  <c r="AD76" i="42"/>
  <c r="AE76" i="42"/>
  <c r="U77" i="42"/>
  <c r="V77" i="42"/>
  <c r="AC77" i="42"/>
  <c r="AD77" i="42"/>
  <c r="AE77" i="42"/>
  <c r="U78" i="42"/>
  <c r="V78" i="42"/>
  <c r="AC78" i="42"/>
  <c r="AD78" i="42"/>
  <c r="AE78" i="42"/>
  <c r="U79" i="42"/>
  <c r="V79" i="42"/>
  <c r="AC79" i="42"/>
  <c r="AD79" i="42"/>
  <c r="AE79" i="42"/>
  <c r="U80" i="42"/>
  <c r="V80" i="42"/>
  <c r="AC80" i="42"/>
  <c r="AD80" i="42"/>
  <c r="AE80" i="42"/>
  <c r="U81" i="42"/>
  <c r="V81" i="42"/>
  <c r="AC81" i="42"/>
  <c r="AD81" i="42"/>
  <c r="AE81" i="42"/>
  <c r="U82" i="42"/>
  <c r="V82" i="42"/>
  <c r="AC82" i="42"/>
  <c r="AD82" i="42"/>
  <c r="AE82" i="42"/>
  <c r="U83" i="42"/>
  <c r="V83" i="42"/>
  <c r="AC83" i="42"/>
  <c r="AD83" i="42"/>
  <c r="AE83" i="42"/>
  <c r="U84" i="42"/>
  <c r="V84" i="42"/>
  <c r="AC84" i="42"/>
  <c r="AD84" i="42"/>
  <c r="AE84" i="42"/>
  <c r="U85" i="42"/>
  <c r="V85" i="42"/>
  <c r="AC85" i="42"/>
  <c r="AD85" i="42"/>
  <c r="AE85" i="42"/>
  <c r="AC86" i="42"/>
  <c r="AD86" i="42"/>
  <c r="U86" i="42" s="1"/>
  <c r="AE86" i="42"/>
  <c r="V86" i="42" s="1"/>
  <c r="U87" i="42"/>
  <c r="V87" i="42"/>
  <c r="AC87" i="42"/>
  <c r="AD87" i="42"/>
  <c r="AE87" i="42"/>
  <c r="U88" i="42"/>
  <c r="V88" i="42"/>
  <c r="AC88" i="42"/>
  <c r="AD88" i="42"/>
  <c r="AE88" i="42"/>
  <c r="U89" i="42"/>
  <c r="V89" i="42"/>
  <c r="AC89" i="42"/>
  <c r="AD89" i="42"/>
  <c r="AE89" i="42"/>
  <c r="U90" i="42"/>
  <c r="V90" i="42"/>
  <c r="AC90" i="42"/>
  <c r="AD90" i="42"/>
  <c r="AE90" i="42"/>
  <c r="AC91" i="42"/>
  <c r="AD91" i="42"/>
  <c r="U91" i="42" s="1"/>
  <c r="AE91" i="42"/>
  <c r="V91" i="42" s="1"/>
  <c r="U92" i="42"/>
  <c r="V92" i="42"/>
  <c r="AC92" i="42"/>
  <c r="AD92" i="42"/>
  <c r="AE92" i="42"/>
  <c r="AC93" i="42"/>
  <c r="AD93" i="42"/>
  <c r="U93" i="42" s="1"/>
  <c r="AE93" i="42"/>
  <c r="V93" i="42" s="1"/>
  <c r="U94" i="42"/>
  <c r="V94" i="42"/>
  <c r="AC94" i="42"/>
  <c r="AD94" i="42"/>
  <c r="AE94" i="42"/>
  <c r="U95" i="42"/>
  <c r="V95" i="42"/>
  <c r="AC95" i="42"/>
  <c r="AD95" i="42"/>
  <c r="AE95" i="42"/>
  <c r="U96" i="42"/>
  <c r="AC96" i="42"/>
  <c r="AD96" i="42"/>
  <c r="AE96" i="42"/>
  <c r="V96" i="42" s="1"/>
  <c r="U97" i="42"/>
  <c r="V97" i="42"/>
  <c r="AC97" i="42"/>
  <c r="AD97" i="42"/>
  <c r="AE97" i="42"/>
  <c r="U98" i="42"/>
  <c r="V98" i="42"/>
  <c r="AC98" i="42"/>
  <c r="AD98" i="42"/>
  <c r="AE98" i="42"/>
  <c r="U99" i="42"/>
  <c r="V99" i="42"/>
  <c r="AC99" i="42"/>
  <c r="AD99" i="42"/>
  <c r="AE99" i="42"/>
  <c r="U100" i="42"/>
  <c r="V100" i="42"/>
  <c r="AC100" i="42"/>
  <c r="AD100" i="42"/>
  <c r="AE100" i="42"/>
  <c r="AC101" i="42"/>
  <c r="AD101" i="42"/>
  <c r="U101" i="42" s="1"/>
  <c r="AE101" i="42"/>
  <c r="V101" i="42" s="1"/>
  <c r="U102" i="42"/>
  <c r="V102" i="42"/>
  <c r="AC102" i="42"/>
  <c r="AD102" i="42"/>
  <c r="AE102" i="42"/>
  <c r="U103" i="42"/>
  <c r="V103" i="42"/>
  <c r="AC103" i="42"/>
  <c r="AD103" i="42"/>
  <c r="AE103" i="42"/>
  <c r="U104" i="42"/>
  <c r="V104" i="42"/>
  <c r="AC104" i="42"/>
  <c r="AD104" i="42"/>
  <c r="AE104" i="42"/>
  <c r="U105" i="42"/>
  <c r="V105" i="42"/>
  <c r="AC105" i="42"/>
  <c r="AD105" i="42"/>
  <c r="AE105" i="42"/>
  <c r="U106" i="42"/>
  <c r="V106" i="42"/>
  <c r="AC106" i="42"/>
  <c r="AD106" i="42"/>
  <c r="AE106" i="42"/>
  <c r="U107" i="42"/>
  <c r="V107" i="42"/>
  <c r="AC107" i="42"/>
  <c r="AD107" i="42"/>
  <c r="AE107" i="42"/>
  <c r="U108" i="42"/>
  <c r="V108" i="42"/>
  <c r="AC108" i="42"/>
  <c r="AD108" i="42"/>
  <c r="AE108" i="42"/>
  <c r="AC109" i="42"/>
  <c r="AD109" i="42"/>
  <c r="U109" i="42" s="1"/>
  <c r="AE109" i="42"/>
  <c r="V109" i="42" s="1"/>
  <c r="U110" i="42"/>
  <c r="V110" i="42"/>
  <c r="AC110" i="42"/>
  <c r="AD110" i="42"/>
  <c r="AE110" i="42"/>
  <c r="U111" i="42"/>
  <c r="V111" i="42"/>
  <c r="AC111" i="42"/>
  <c r="AD111" i="42"/>
  <c r="AE111" i="42"/>
  <c r="AC112" i="42"/>
  <c r="AD112" i="42"/>
  <c r="U112" i="42" s="1"/>
  <c r="AE112" i="42"/>
  <c r="V112" i="42" s="1"/>
  <c r="U113" i="42"/>
  <c r="V113" i="42"/>
  <c r="AC113" i="42"/>
  <c r="AD113" i="42"/>
  <c r="AE113" i="42"/>
  <c r="U114" i="42"/>
  <c r="V114" i="42"/>
  <c r="AC114" i="42"/>
  <c r="AD114" i="42"/>
  <c r="AE114" i="42"/>
  <c r="U115" i="42"/>
  <c r="V115" i="42"/>
  <c r="AC115" i="42"/>
  <c r="AD115" i="42"/>
  <c r="AE115" i="42"/>
  <c r="U116" i="42"/>
  <c r="V116" i="42"/>
  <c r="AC116" i="42"/>
  <c r="AD116" i="42"/>
  <c r="AE116" i="42"/>
  <c r="U117" i="42"/>
  <c r="V117" i="42"/>
  <c r="AC117" i="42"/>
  <c r="AD117" i="42"/>
  <c r="AE117" i="42"/>
  <c r="U118" i="42"/>
  <c r="V118" i="42"/>
  <c r="AC118" i="42"/>
  <c r="AD118" i="42"/>
  <c r="AE118" i="42"/>
  <c r="U119" i="42"/>
  <c r="V119" i="42"/>
  <c r="AC119" i="42"/>
  <c r="AD119" i="42"/>
  <c r="AE119" i="42"/>
  <c r="U120" i="42"/>
  <c r="V120" i="42"/>
  <c r="AC120" i="42"/>
  <c r="AD120" i="42"/>
  <c r="AE120" i="42"/>
  <c r="U121" i="42"/>
  <c r="V121" i="42"/>
  <c r="AC121" i="42"/>
  <c r="AD121" i="42"/>
  <c r="AE121" i="42"/>
  <c r="U122" i="42"/>
  <c r="V122" i="42"/>
  <c r="AC122" i="42"/>
  <c r="AD122" i="42"/>
  <c r="AE122" i="42"/>
  <c r="U123" i="42"/>
  <c r="V123" i="42"/>
  <c r="AC123" i="42"/>
  <c r="AD123" i="42"/>
  <c r="AE123" i="42"/>
  <c r="AC124" i="42"/>
  <c r="AD124" i="42"/>
  <c r="U124" i="42" s="1"/>
  <c r="AE124" i="42"/>
  <c r="V124" i="42" s="1"/>
  <c r="AC125" i="42"/>
  <c r="AD125" i="42"/>
  <c r="U125" i="42" s="1"/>
  <c r="AE125" i="42"/>
  <c r="V125" i="42" s="1"/>
  <c r="AC126" i="42"/>
  <c r="AD126" i="42"/>
  <c r="U126" i="42" s="1"/>
  <c r="AE126" i="42"/>
  <c r="V126" i="42" s="1"/>
  <c r="U127" i="42"/>
  <c r="V127" i="42"/>
  <c r="AC127" i="42"/>
  <c r="AD127" i="42"/>
  <c r="AE127" i="42"/>
  <c r="U128" i="42"/>
  <c r="V128" i="42"/>
  <c r="AC128" i="42"/>
  <c r="AD128" i="42"/>
  <c r="AE128" i="42"/>
  <c r="U129" i="42"/>
  <c r="V129" i="42"/>
  <c r="AC129" i="42"/>
  <c r="AD129" i="42"/>
  <c r="AE129" i="42"/>
  <c r="U130" i="42"/>
  <c r="V130" i="42"/>
  <c r="AC130" i="42"/>
  <c r="AD130" i="42"/>
  <c r="AE130" i="42"/>
  <c r="U131" i="42"/>
  <c r="V131" i="42"/>
  <c r="AC131" i="42"/>
  <c r="AD131" i="42"/>
  <c r="AE131" i="42"/>
  <c r="U132" i="42"/>
  <c r="V132" i="42"/>
  <c r="AC132" i="42"/>
  <c r="AD132" i="42"/>
  <c r="AE132" i="42"/>
  <c r="U133" i="42"/>
  <c r="V133" i="42"/>
  <c r="AC133" i="42"/>
  <c r="AD133" i="42"/>
  <c r="AE133" i="42"/>
  <c r="U134" i="42"/>
  <c r="V134" i="42"/>
  <c r="AC134" i="42"/>
  <c r="AD134" i="42"/>
  <c r="AE134" i="42"/>
  <c r="U135" i="42"/>
  <c r="V135" i="42"/>
  <c r="AC135" i="42"/>
  <c r="AD135" i="42"/>
  <c r="AE135" i="42"/>
  <c r="U136" i="42"/>
  <c r="V136" i="42"/>
  <c r="AC136" i="42"/>
  <c r="AD136" i="42"/>
  <c r="AE136" i="42"/>
  <c r="U137" i="42"/>
  <c r="V137" i="42"/>
  <c r="AC137" i="42"/>
  <c r="AD137" i="42"/>
  <c r="AE137" i="42"/>
  <c r="U138" i="42"/>
  <c r="V138" i="42"/>
  <c r="AC138" i="42"/>
  <c r="AD138" i="42"/>
  <c r="AE138" i="42"/>
  <c r="U139" i="42"/>
  <c r="V139" i="42"/>
  <c r="AC139" i="42"/>
  <c r="AD139" i="42"/>
  <c r="AE139" i="42"/>
  <c r="U140" i="42"/>
  <c r="V140" i="42"/>
  <c r="AC140" i="42"/>
  <c r="AD140" i="42"/>
  <c r="AE140" i="42"/>
  <c r="U141" i="42"/>
  <c r="V141" i="42"/>
  <c r="AC141" i="42"/>
  <c r="AD141" i="42"/>
  <c r="AE141" i="42"/>
  <c r="U142" i="42"/>
  <c r="V142" i="42"/>
  <c r="AC142" i="42"/>
  <c r="AD142" i="42"/>
  <c r="AE142" i="42"/>
  <c r="U143" i="42"/>
  <c r="V143" i="42"/>
  <c r="AC143" i="42"/>
  <c r="AD143" i="42"/>
  <c r="AE143" i="42"/>
  <c r="U144" i="42"/>
  <c r="V144" i="42"/>
  <c r="AC144" i="42"/>
  <c r="AD144" i="42"/>
  <c r="AE144" i="42"/>
  <c r="AC145" i="42"/>
  <c r="AD145" i="42"/>
  <c r="U145" i="42" s="1"/>
  <c r="AE145" i="42"/>
  <c r="V145" i="42" s="1"/>
  <c r="U146" i="42"/>
  <c r="V146" i="42"/>
  <c r="AC146" i="42"/>
  <c r="AD146" i="42"/>
  <c r="AE146" i="42"/>
  <c r="U147" i="42"/>
  <c r="V147" i="42"/>
  <c r="AC147" i="42"/>
  <c r="AD147" i="42"/>
  <c r="AE147" i="42"/>
  <c r="E17" i="37"/>
  <c r="BK70" i="43" l="1"/>
  <c r="BL70" i="43"/>
  <c r="BK71" i="43"/>
  <c r="BL71" i="43"/>
  <c r="M74" i="42"/>
  <c r="M75" i="42"/>
  <c r="BJ70" i="43"/>
  <c r="BJ71" i="43"/>
  <c r="L74" i="42"/>
  <c r="L75" i="42"/>
  <c r="J74" i="42"/>
  <c r="BL70" i="44"/>
  <c r="BL71" i="44"/>
  <c r="BK71" i="44"/>
  <c r="BK70" i="44"/>
  <c r="BG71" i="44"/>
  <c r="BI71" i="44"/>
  <c r="K75" i="42"/>
  <c r="BG70" i="44"/>
  <c r="BI70" i="44"/>
  <c r="K74" i="42"/>
  <c r="J75" i="42"/>
  <c r="O39" i="42"/>
  <c r="BW66" i="44"/>
  <c r="BH71" i="44"/>
  <c r="H74" i="42"/>
  <c r="BJ70" i="44"/>
  <c r="H75" i="42"/>
  <c r="I74" i="42"/>
  <c r="I75" i="42"/>
  <c r="X70" i="42"/>
  <c r="BJ71" i="44"/>
  <c r="BH70" i="44"/>
  <c r="BG70" i="43"/>
  <c r="BG71" i="43"/>
  <c r="BH70" i="43"/>
  <c r="BH71" i="43"/>
  <c r="BI70" i="43"/>
  <c r="BI71" i="43"/>
  <c r="X71" i="42"/>
  <c r="Z72" i="42"/>
  <c r="X72" i="42" s="1"/>
  <c r="BW67" i="44"/>
  <c r="BY68" i="44"/>
  <c r="BY69" i="44" s="1"/>
  <c r="BW69" i="44" s="1"/>
  <c r="BY67" i="43"/>
  <c r="BW67" i="43" s="1"/>
  <c r="AB52" i="43" l="1"/>
  <c r="M44" i="71" s="1"/>
  <c r="AB51" i="43"/>
  <c r="M43" i="71" s="1"/>
  <c r="AB53" i="43"/>
  <c r="M45" i="71" s="1"/>
  <c r="N101" i="44"/>
  <c r="D181" i="71" s="1"/>
  <c r="D45" i="42"/>
  <c r="M374" i="71" s="1"/>
  <c r="D44" i="42"/>
  <c r="M373" i="71" s="1"/>
  <c r="N105" i="44"/>
  <c r="D185" i="37" s="1"/>
  <c r="N104" i="44"/>
  <c r="D184" i="37" s="1"/>
  <c r="N103" i="44"/>
  <c r="D183" i="37" s="1"/>
  <c r="AB50" i="43"/>
  <c r="M42" i="71" s="1"/>
  <c r="D42" i="42"/>
  <c r="M371" i="71" s="1"/>
  <c r="D41" i="42"/>
  <c r="M370" i="71" s="1"/>
  <c r="N102" i="44"/>
  <c r="AB48" i="43"/>
  <c r="M40" i="71" s="1"/>
  <c r="AB47" i="43"/>
  <c r="AB49" i="43"/>
  <c r="M41" i="71" s="1"/>
  <c r="D40" i="42"/>
  <c r="M369" i="71" s="1"/>
  <c r="D39" i="42"/>
  <c r="D43" i="42"/>
  <c r="M372" i="71" s="1"/>
  <c r="N100" i="44"/>
  <c r="N99" i="44"/>
  <c r="O40" i="42"/>
  <c r="Z73" i="42"/>
  <c r="Z74" i="42" s="1"/>
  <c r="BW68" i="44"/>
  <c r="BY70" i="44"/>
  <c r="BY71" i="44" s="1"/>
  <c r="BY68" i="43"/>
  <c r="BW68" i="43" s="1"/>
  <c r="C17" i="37"/>
  <c r="W69" i="40"/>
  <c r="Y70" i="40"/>
  <c r="Y71" i="40" s="1"/>
  <c r="T72" i="40"/>
  <c r="U72" i="40"/>
  <c r="AB72" i="40"/>
  <c r="AC72" i="40"/>
  <c r="AD72" i="40"/>
  <c r="T73" i="40"/>
  <c r="U73" i="40"/>
  <c r="AB73" i="40"/>
  <c r="AC73" i="40"/>
  <c r="AD73" i="40"/>
  <c r="J74" i="40"/>
  <c r="K74" i="40"/>
  <c r="L74" i="40"/>
  <c r="T74" i="40"/>
  <c r="U74" i="40"/>
  <c r="AB74" i="40"/>
  <c r="AC74" i="40"/>
  <c r="AD74" i="40"/>
  <c r="J75" i="40"/>
  <c r="K75" i="40"/>
  <c r="L75" i="40"/>
  <c r="T75" i="40"/>
  <c r="U75" i="40"/>
  <c r="AB75" i="40"/>
  <c r="AC75" i="40"/>
  <c r="AD75" i="40"/>
  <c r="T76" i="40"/>
  <c r="U76" i="40"/>
  <c r="AB76" i="40"/>
  <c r="AC76" i="40"/>
  <c r="AD76" i="40"/>
  <c r="T77" i="40"/>
  <c r="U77" i="40"/>
  <c r="AB77" i="40"/>
  <c r="AC77" i="40"/>
  <c r="AD77" i="40"/>
  <c r="T78" i="40"/>
  <c r="U78" i="40"/>
  <c r="AB78" i="40"/>
  <c r="AC78" i="40"/>
  <c r="AD78" i="40"/>
  <c r="T79" i="40"/>
  <c r="U79" i="40"/>
  <c r="AB79" i="40"/>
  <c r="AC79" i="40"/>
  <c r="AD79" i="40"/>
  <c r="T80" i="40"/>
  <c r="U80" i="40"/>
  <c r="AB80" i="40"/>
  <c r="AC80" i="40"/>
  <c r="AD80" i="40"/>
  <c r="T81" i="40"/>
  <c r="U81" i="40"/>
  <c r="AB81" i="40"/>
  <c r="AC81" i="40"/>
  <c r="AD81" i="40"/>
  <c r="T82" i="40"/>
  <c r="U82" i="40"/>
  <c r="AB82" i="40"/>
  <c r="AC82" i="40"/>
  <c r="AD82" i="40"/>
  <c r="T83" i="40"/>
  <c r="U83" i="40"/>
  <c r="AB83" i="40"/>
  <c r="AC83" i="40"/>
  <c r="AD83" i="40"/>
  <c r="T84" i="40"/>
  <c r="U84" i="40"/>
  <c r="AB84" i="40"/>
  <c r="AC84" i="40"/>
  <c r="AD84" i="40"/>
  <c r="T85" i="40"/>
  <c r="U85" i="40"/>
  <c r="AB85" i="40"/>
  <c r="AC85" i="40"/>
  <c r="AD85" i="40"/>
  <c r="T86" i="40"/>
  <c r="U86" i="40"/>
  <c r="AB86" i="40"/>
  <c r="AC86" i="40"/>
  <c r="AD86" i="40"/>
  <c r="T87" i="40"/>
  <c r="U87" i="40"/>
  <c r="AB87" i="40"/>
  <c r="AC87" i="40"/>
  <c r="AD87" i="40"/>
  <c r="T88" i="40"/>
  <c r="U88" i="40"/>
  <c r="AB88" i="40"/>
  <c r="AC88" i="40"/>
  <c r="AD88" i="40"/>
  <c r="T89" i="40"/>
  <c r="U89" i="40"/>
  <c r="AB89" i="40"/>
  <c r="AC89" i="40"/>
  <c r="AD89" i="40"/>
  <c r="T90" i="40"/>
  <c r="U90" i="40"/>
  <c r="AB90" i="40"/>
  <c r="AC90" i="40"/>
  <c r="AD90" i="40"/>
  <c r="T91" i="40"/>
  <c r="U91" i="40"/>
  <c r="AB91" i="40"/>
  <c r="AC91" i="40"/>
  <c r="AD91" i="40"/>
  <c r="T92" i="40"/>
  <c r="U92" i="40"/>
  <c r="AB92" i="40"/>
  <c r="AC92" i="40"/>
  <c r="AD92" i="40"/>
  <c r="T93" i="40"/>
  <c r="U93" i="40"/>
  <c r="AB93" i="40"/>
  <c r="AC93" i="40"/>
  <c r="AD93" i="40"/>
  <c r="T94" i="40"/>
  <c r="U94" i="40"/>
  <c r="AB94" i="40"/>
  <c r="AC94" i="40"/>
  <c r="AD94" i="40"/>
  <c r="T95" i="40"/>
  <c r="U95" i="40"/>
  <c r="AB95" i="40"/>
  <c r="AC95" i="40"/>
  <c r="AD95" i="40"/>
  <c r="T96" i="40"/>
  <c r="U96" i="40"/>
  <c r="AB96" i="40"/>
  <c r="AC96" i="40"/>
  <c r="AD96" i="40"/>
  <c r="T97" i="40"/>
  <c r="U97" i="40"/>
  <c r="AB97" i="40"/>
  <c r="AC97" i="40"/>
  <c r="AD97" i="40"/>
  <c r="T98" i="40"/>
  <c r="U98" i="40"/>
  <c r="AB98" i="40"/>
  <c r="AC98" i="40"/>
  <c r="AD98" i="40"/>
  <c r="T99" i="40"/>
  <c r="U99" i="40"/>
  <c r="AB99" i="40"/>
  <c r="AC99" i="40"/>
  <c r="AD99" i="40"/>
  <c r="T100" i="40"/>
  <c r="U100" i="40"/>
  <c r="AB100" i="40"/>
  <c r="AC100" i="40"/>
  <c r="AD100" i="40"/>
  <c r="T101" i="40"/>
  <c r="U101" i="40"/>
  <c r="AB101" i="40"/>
  <c r="AC101" i="40"/>
  <c r="AD101" i="40"/>
  <c r="T102" i="40"/>
  <c r="U102" i="40"/>
  <c r="AB102" i="40"/>
  <c r="AC102" i="40"/>
  <c r="AD102" i="40"/>
  <c r="T103" i="40"/>
  <c r="U103" i="40"/>
  <c r="AB103" i="40"/>
  <c r="AC103" i="40"/>
  <c r="AD103" i="40"/>
  <c r="T104" i="40"/>
  <c r="U104" i="40"/>
  <c r="AB104" i="40"/>
  <c r="AC104" i="40"/>
  <c r="AD104" i="40"/>
  <c r="T105" i="40"/>
  <c r="U105" i="40"/>
  <c r="AB105" i="40"/>
  <c r="AC105" i="40"/>
  <c r="AD105" i="40"/>
  <c r="T106" i="40"/>
  <c r="U106" i="40"/>
  <c r="AB106" i="40"/>
  <c r="AC106" i="40"/>
  <c r="AD106" i="40"/>
  <c r="T107" i="40"/>
  <c r="U107" i="40"/>
  <c r="AB107" i="40"/>
  <c r="AC107" i="40"/>
  <c r="AD107" i="40"/>
  <c r="T108" i="40"/>
  <c r="U108" i="40"/>
  <c r="AB108" i="40"/>
  <c r="AC108" i="40"/>
  <c r="AD108" i="40"/>
  <c r="T109" i="40"/>
  <c r="U109" i="40"/>
  <c r="AB109" i="40"/>
  <c r="AC109" i="40"/>
  <c r="AD109" i="40"/>
  <c r="T110" i="40"/>
  <c r="U110" i="40"/>
  <c r="AB110" i="40"/>
  <c r="AC110" i="40"/>
  <c r="AD110" i="40"/>
  <c r="T111" i="40"/>
  <c r="U111" i="40"/>
  <c r="AB111" i="40"/>
  <c r="AC111" i="40"/>
  <c r="AD111" i="40"/>
  <c r="T112" i="40"/>
  <c r="U112" i="40"/>
  <c r="AB112" i="40"/>
  <c r="AC112" i="40"/>
  <c r="AD112" i="40"/>
  <c r="T113" i="40"/>
  <c r="U113" i="40"/>
  <c r="AB113" i="40"/>
  <c r="AC113" i="40"/>
  <c r="AD113" i="40"/>
  <c r="T114" i="40"/>
  <c r="U114" i="40"/>
  <c r="AB114" i="40"/>
  <c r="AC114" i="40"/>
  <c r="AD114" i="40"/>
  <c r="T115" i="40"/>
  <c r="U115" i="40"/>
  <c r="AB115" i="40"/>
  <c r="AC115" i="40"/>
  <c r="AD115" i="40"/>
  <c r="T116" i="40"/>
  <c r="U116" i="40"/>
  <c r="AB116" i="40"/>
  <c r="AC116" i="40"/>
  <c r="AD116" i="40"/>
  <c r="T117" i="40"/>
  <c r="U117" i="40"/>
  <c r="AB117" i="40"/>
  <c r="AC117" i="40"/>
  <c r="AD117" i="40"/>
  <c r="T118" i="40"/>
  <c r="U118" i="40"/>
  <c r="AB118" i="40"/>
  <c r="AC118" i="40"/>
  <c r="AD118" i="40"/>
  <c r="T119" i="40"/>
  <c r="U119" i="40"/>
  <c r="AB119" i="40"/>
  <c r="AC119" i="40"/>
  <c r="AD119" i="40"/>
  <c r="T120" i="40"/>
  <c r="U120" i="40"/>
  <c r="AB120" i="40"/>
  <c r="AC120" i="40"/>
  <c r="AD120" i="40"/>
  <c r="U121" i="40"/>
  <c r="G75" i="40" s="1"/>
  <c r="AB121" i="40"/>
  <c r="AC121" i="40"/>
  <c r="T121" i="40" s="1"/>
  <c r="G74" i="40" s="1"/>
  <c r="AD121" i="40"/>
  <c r="T122" i="40"/>
  <c r="U122" i="40"/>
  <c r="AB122" i="40"/>
  <c r="AC122" i="40"/>
  <c r="AD122" i="40"/>
  <c r="T123" i="40"/>
  <c r="U123" i="40"/>
  <c r="AB123" i="40"/>
  <c r="AC123" i="40"/>
  <c r="AD123" i="40"/>
  <c r="T124" i="40"/>
  <c r="H74" i="40" s="1"/>
  <c r="AB124" i="40"/>
  <c r="AC124" i="40"/>
  <c r="AD124" i="40"/>
  <c r="U124" i="40" s="1"/>
  <c r="H75" i="40" s="1"/>
  <c r="T125" i="40"/>
  <c r="I74" i="40" s="1"/>
  <c r="U125" i="40"/>
  <c r="I75" i="40" s="1"/>
  <c r="AB125" i="40"/>
  <c r="AC125" i="40"/>
  <c r="AD125" i="40"/>
  <c r="T126" i="40"/>
  <c r="U126" i="40"/>
  <c r="AB126" i="40"/>
  <c r="AC126" i="40"/>
  <c r="AD126" i="40"/>
  <c r="T127" i="40"/>
  <c r="U127" i="40"/>
  <c r="AB127" i="40"/>
  <c r="AC127" i="40"/>
  <c r="AD127" i="40"/>
  <c r="T128" i="40"/>
  <c r="U128" i="40"/>
  <c r="AB128" i="40"/>
  <c r="AC128" i="40"/>
  <c r="AD128" i="40"/>
  <c r="T129" i="40"/>
  <c r="U129" i="40"/>
  <c r="AB129" i="40"/>
  <c r="AC129" i="40"/>
  <c r="AD129" i="40"/>
  <c r="T130" i="40"/>
  <c r="U130" i="40"/>
  <c r="AB130" i="40"/>
  <c r="AC130" i="40"/>
  <c r="AD130" i="40"/>
  <c r="T131" i="40"/>
  <c r="U131" i="40"/>
  <c r="AB131" i="40"/>
  <c r="AC131" i="40"/>
  <c r="AD131" i="40"/>
  <c r="T132" i="40"/>
  <c r="U132" i="40"/>
  <c r="AB132" i="40"/>
  <c r="AC132" i="40"/>
  <c r="AD132" i="40"/>
  <c r="T133" i="40"/>
  <c r="U133" i="40"/>
  <c r="AB133" i="40"/>
  <c r="AC133" i="40"/>
  <c r="AD133" i="40"/>
  <c r="T134" i="40"/>
  <c r="U134" i="40"/>
  <c r="AB134" i="40"/>
  <c r="AC134" i="40"/>
  <c r="AD134" i="40"/>
  <c r="T135" i="40"/>
  <c r="U135" i="40"/>
  <c r="AB135" i="40"/>
  <c r="AC135" i="40"/>
  <c r="AD135" i="40"/>
  <c r="T136" i="40"/>
  <c r="U136" i="40"/>
  <c r="AB136" i="40"/>
  <c r="AC136" i="40"/>
  <c r="AD136" i="40"/>
  <c r="T137" i="40"/>
  <c r="U137" i="40"/>
  <c r="AB137" i="40"/>
  <c r="AC137" i="40"/>
  <c r="AD137" i="40"/>
  <c r="T138" i="40"/>
  <c r="U138" i="40"/>
  <c r="AB138" i="40"/>
  <c r="AC138" i="40"/>
  <c r="AD138" i="40"/>
  <c r="T139" i="40"/>
  <c r="U139" i="40"/>
  <c r="AB139" i="40"/>
  <c r="AC139" i="40"/>
  <c r="AD139" i="40"/>
  <c r="T140" i="40"/>
  <c r="U140" i="40"/>
  <c r="AB140" i="40"/>
  <c r="AC140" i="40"/>
  <c r="AD140" i="40"/>
  <c r="T141" i="40"/>
  <c r="U141" i="40"/>
  <c r="AB141" i="40"/>
  <c r="AC141" i="40"/>
  <c r="AD141" i="40"/>
  <c r="T142" i="40"/>
  <c r="U142" i="40"/>
  <c r="AB142" i="40"/>
  <c r="AC142" i="40"/>
  <c r="AD142" i="40"/>
  <c r="T143" i="40"/>
  <c r="U143" i="40"/>
  <c r="AB143" i="40"/>
  <c r="AC143" i="40"/>
  <c r="AD143" i="40"/>
  <c r="T144" i="40"/>
  <c r="U144" i="40"/>
  <c r="AB144" i="40"/>
  <c r="AC144" i="40"/>
  <c r="AD144" i="40"/>
  <c r="T145" i="40"/>
  <c r="U145" i="40"/>
  <c r="AB145" i="40"/>
  <c r="AC145" i="40"/>
  <c r="AD145" i="40"/>
  <c r="T146" i="40"/>
  <c r="U146" i="40"/>
  <c r="AB146" i="40"/>
  <c r="AC146" i="40"/>
  <c r="AD146" i="40"/>
  <c r="T147" i="40"/>
  <c r="U147" i="40"/>
  <c r="AB147" i="40"/>
  <c r="AC147" i="40"/>
  <c r="AD147" i="40"/>
  <c r="M44" i="37" l="1"/>
  <c r="D181" i="37"/>
  <c r="D185" i="71"/>
  <c r="D184" i="71"/>
  <c r="M373" i="37"/>
  <c r="X73" i="42"/>
  <c r="D183" i="71"/>
  <c r="M39" i="37"/>
  <c r="D7" i="37" s="1"/>
  <c r="M39" i="71"/>
  <c r="D7" i="71" s="1"/>
  <c r="M368" i="37"/>
  <c r="D338" i="37" s="1"/>
  <c r="M368" i="71"/>
  <c r="D338" i="71" s="1"/>
  <c r="M371" i="37"/>
  <c r="D179" i="71"/>
  <c r="M149" i="71" s="1"/>
  <c r="D179" i="37"/>
  <c r="M149" i="37" s="1"/>
  <c r="D182" i="71"/>
  <c r="D182" i="37"/>
  <c r="D180" i="71"/>
  <c r="D180" i="37"/>
  <c r="M372" i="37"/>
  <c r="M42" i="37"/>
  <c r="M40" i="37"/>
  <c r="M43" i="37"/>
  <c r="M41" i="37"/>
  <c r="M370" i="37"/>
  <c r="M369" i="37"/>
  <c r="M45" i="37"/>
  <c r="M374" i="37"/>
  <c r="O41" i="42"/>
  <c r="X27" i="42"/>
  <c r="L375" i="71" s="1"/>
  <c r="P102" i="44"/>
  <c r="B88" i="43"/>
  <c r="L46" i="71" s="1"/>
  <c r="BW70" i="44"/>
  <c r="BY69" i="43"/>
  <c r="BY70" i="43" s="1"/>
  <c r="W70" i="40"/>
  <c r="BW71" i="44"/>
  <c r="BY72" i="44"/>
  <c r="X74" i="42"/>
  <c r="Z75" i="42"/>
  <c r="Y72" i="40"/>
  <c r="W72" i="40" s="1"/>
  <c r="W71" i="40"/>
  <c r="E7" i="71" l="1"/>
  <c r="E11" i="71"/>
  <c r="D11" i="37"/>
  <c r="E11" i="37"/>
  <c r="E15" i="37"/>
  <c r="N153" i="71"/>
  <c r="E346" i="71"/>
  <c r="N157" i="37"/>
  <c r="N153" i="37"/>
  <c r="M157" i="37"/>
  <c r="N149" i="37"/>
  <c r="D15" i="37"/>
  <c r="D15" i="71"/>
  <c r="E15" i="71"/>
  <c r="M153" i="37"/>
  <c r="E7" i="37"/>
  <c r="D11" i="71"/>
  <c r="D342" i="71"/>
  <c r="E342" i="71"/>
  <c r="D346" i="37"/>
  <c r="E338" i="71"/>
  <c r="D342" i="37"/>
  <c r="D346" i="71"/>
  <c r="E346" i="37"/>
  <c r="E342" i="37"/>
  <c r="E338" i="37"/>
  <c r="C186" i="71"/>
  <c r="C186" i="37"/>
  <c r="M153" i="71"/>
  <c r="N149" i="71"/>
  <c r="N157" i="71"/>
  <c r="M157" i="71"/>
  <c r="L375" i="37"/>
  <c r="Q38" i="42"/>
  <c r="P369" i="71" s="1"/>
  <c r="Q37" i="42"/>
  <c r="Q39" i="42"/>
  <c r="P370" i="71" s="1"/>
  <c r="Q45" i="42"/>
  <c r="Q40" i="42"/>
  <c r="P371" i="71" s="1"/>
  <c r="Q41" i="42"/>
  <c r="P372" i="71" s="1"/>
  <c r="Q42" i="42"/>
  <c r="P373" i="71" s="1"/>
  <c r="Q43" i="42"/>
  <c r="P374" i="71" s="1"/>
  <c r="Q44" i="42"/>
  <c r="P375" i="71" s="1"/>
  <c r="L46" i="37"/>
  <c r="AB12" i="43"/>
  <c r="P47" i="71" s="1"/>
  <c r="AB5" i="43"/>
  <c r="P40" i="71" s="1"/>
  <c r="AB4" i="43"/>
  <c r="AB6" i="43"/>
  <c r="P41" i="71" s="1"/>
  <c r="AB7" i="43"/>
  <c r="P42" i="71" s="1"/>
  <c r="AB8" i="43"/>
  <c r="P43" i="71" s="1"/>
  <c r="AB9" i="43"/>
  <c r="P44" i="71" s="1"/>
  <c r="AB10" i="43"/>
  <c r="P45" i="71" s="1"/>
  <c r="AB11" i="43"/>
  <c r="P46" i="71" s="1"/>
  <c r="K94" i="44"/>
  <c r="K96" i="44"/>
  <c r="K98" i="44"/>
  <c r="K100" i="44"/>
  <c r="K102" i="44"/>
  <c r="K104" i="44"/>
  <c r="K90" i="44"/>
  <c r="K88" i="44"/>
  <c r="K92" i="44"/>
  <c r="O42" i="42"/>
  <c r="K31" i="41"/>
  <c r="K20" i="41"/>
  <c r="K9" i="41"/>
  <c r="BW69" i="43"/>
  <c r="BW72" i="44"/>
  <c r="BY73" i="44"/>
  <c r="BW70" i="43"/>
  <c r="BY71" i="43"/>
  <c r="X75" i="42"/>
  <c r="Z76" i="42"/>
  <c r="Y73" i="40"/>
  <c r="W73" i="40" s="1"/>
  <c r="P39" i="71" l="1"/>
  <c r="J9" i="41"/>
  <c r="I9" i="41"/>
  <c r="I20" i="41"/>
  <c r="J20" i="41"/>
  <c r="P368" i="71"/>
  <c r="I31" i="41"/>
  <c r="J31" i="41"/>
  <c r="P376" i="37"/>
  <c r="P376" i="71"/>
  <c r="G185" i="37"/>
  <c r="G185" i="71"/>
  <c r="G186" i="37"/>
  <c r="G186" i="71"/>
  <c r="G187" i="37"/>
  <c r="G187" i="71"/>
  <c r="G180" i="37"/>
  <c r="G180" i="71"/>
  <c r="G179" i="37"/>
  <c r="G179" i="71"/>
  <c r="G182" i="37"/>
  <c r="G182" i="71"/>
  <c r="G183" i="37"/>
  <c r="G183" i="71"/>
  <c r="G181" i="37"/>
  <c r="G181" i="71"/>
  <c r="G184" i="37"/>
  <c r="G184" i="71"/>
  <c r="P39" i="37"/>
  <c r="P372" i="37"/>
  <c r="P46" i="37"/>
  <c r="P47" i="37"/>
  <c r="P45" i="37"/>
  <c r="P370" i="37"/>
  <c r="P371" i="37"/>
  <c r="P44" i="37"/>
  <c r="P368" i="37"/>
  <c r="P40" i="37"/>
  <c r="P43" i="37"/>
  <c r="P375" i="37"/>
  <c r="P369" i="37"/>
  <c r="P42" i="37"/>
  <c r="P374" i="37"/>
  <c r="P41" i="37"/>
  <c r="P373" i="37"/>
  <c r="O43" i="42"/>
  <c r="BW73" i="44"/>
  <c r="BY74" i="44"/>
  <c r="BY72" i="43"/>
  <c r="BW71" i="43"/>
  <c r="X76" i="42"/>
  <c r="Z77" i="42"/>
  <c r="Y74" i="40"/>
  <c r="Y75" i="40" s="1"/>
  <c r="O44" i="42" l="1"/>
  <c r="BW74" i="44"/>
  <c r="BY75" i="44"/>
  <c r="BW72" i="43"/>
  <c r="BY73" i="43"/>
  <c r="X77" i="42"/>
  <c r="Z78" i="42"/>
  <c r="W74" i="40"/>
  <c r="W75" i="40"/>
  <c r="Y76" i="40"/>
  <c r="O45" i="42" l="1"/>
  <c r="BW75" i="44"/>
  <c r="BY76" i="44"/>
  <c r="BY74" i="43"/>
  <c r="BW73" i="43"/>
  <c r="X78" i="42"/>
  <c r="Z79" i="42"/>
  <c r="W76" i="40"/>
  <c r="Y77" i="40"/>
  <c r="BW76" i="44" l="1"/>
  <c r="BY77" i="44"/>
  <c r="BW74" i="43"/>
  <c r="BY75" i="43"/>
  <c r="X79" i="42"/>
  <c r="Z80" i="42"/>
  <c r="W77" i="40"/>
  <c r="Y78" i="40"/>
  <c r="BW77" i="44" l="1"/>
  <c r="BY78" i="44"/>
  <c r="BY76" i="43"/>
  <c r="BW75" i="43"/>
  <c r="X80" i="42"/>
  <c r="Z81" i="42"/>
  <c r="Y79" i="40"/>
  <c r="W78" i="40"/>
  <c r="BW78" i="44" l="1"/>
  <c r="BY79" i="44"/>
  <c r="BW76" i="43"/>
  <c r="BY77" i="43"/>
  <c r="X81" i="42"/>
  <c r="Z82" i="42"/>
  <c r="W79" i="40"/>
  <c r="Y80" i="40"/>
  <c r="BW79" i="44" l="1"/>
  <c r="BY80" i="44"/>
  <c r="BY78" i="43"/>
  <c r="BW77" i="43"/>
  <c r="X82" i="42"/>
  <c r="Z83" i="42"/>
  <c r="W80" i="40"/>
  <c r="Y81" i="40"/>
  <c r="BW80" i="44" l="1"/>
  <c r="BY81" i="44"/>
  <c r="BW78" i="43"/>
  <c r="BY79" i="43"/>
  <c r="X83" i="42"/>
  <c r="Z84" i="42"/>
  <c r="W81" i="40"/>
  <c r="Y82" i="40"/>
  <c r="BW81" i="44" l="1"/>
  <c r="BY82" i="44"/>
  <c r="BY80" i="43"/>
  <c r="BW79" i="43"/>
  <c r="X84" i="42"/>
  <c r="Z85" i="42"/>
  <c r="W82" i="40"/>
  <c r="Y83" i="40"/>
  <c r="BW82" i="44" l="1"/>
  <c r="BY83" i="44"/>
  <c r="BW80" i="43"/>
  <c r="BY81" i="43"/>
  <c r="X85" i="42"/>
  <c r="Z86" i="42"/>
  <c r="W83" i="40"/>
  <c r="Y84" i="40"/>
  <c r="BW83" i="44" l="1"/>
  <c r="BY84" i="44"/>
  <c r="BY82" i="43"/>
  <c r="BW81" i="43"/>
  <c r="X86" i="42"/>
  <c r="Z87" i="42"/>
  <c r="W84" i="40"/>
  <c r="Y85" i="40"/>
  <c r="BW84" i="44" l="1"/>
  <c r="BY85" i="44"/>
  <c r="BW82" i="43"/>
  <c r="BY83" i="43"/>
  <c r="X87" i="42"/>
  <c r="Z88" i="42"/>
  <c r="W85" i="40"/>
  <c r="Y86" i="40"/>
  <c r="BW85" i="44" l="1"/>
  <c r="BY86" i="44"/>
  <c r="BY84" i="43"/>
  <c r="BW83" i="43"/>
  <c r="X88" i="42"/>
  <c r="Z89" i="42"/>
  <c r="W86" i="40"/>
  <c r="Y87" i="40"/>
  <c r="BW86" i="44" l="1"/>
  <c r="BY87" i="44"/>
  <c r="BW84" i="43"/>
  <c r="BY85" i="43"/>
  <c r="X89" i="42"/>
  <c r="Z90" i="42"/>
  <c r="W87" i="40"/>
  <c r="Y88" i="40"/>
  <c r="BY88" i="44" l="1"/>
  <c r="BW87" i="44"/>
  <c r="BY86" i="43"/>
  <c r="BW85" i="43"/>
  <c r="X90" i="42"/>
  <c r="Z91" i="42"/>
  <c r="W88" i="40"/>
  <c r="Y89" i="40"/>
  <c r="BW88" i="44" l="1"/>
  <c r="BY89" i="44"/>
  <c r="BW86" i="43"/>
  <c r="BY87" i="43"/>
  <c r="X91" i="42"/>
  <c r="Z92" i="42"/>
  <c r="W89" i="40"/>
  <c r="Y90" i="40"/>
  <c r="BY90" i="44" l="1"/>
  <c r="BW89" i="44"/>
  <c r="BY88" i="43"/>
  <c r="BW87" i="43"/>
  <c r="X92" i="42"/>
  <c r="Z93" i="42"/>
  <c r="W90" i="40"/>
  <c r="Y91" i="40"/>
  <c r="BW90" i="44" l="1"/>
  <c r="BY91" i="44"/>
  <c r="BW88" i="43"/>
  <c r="BY89" i="43"/>
  <c r="X93" i="42"/>
  <c r="Z94" i="42"/>
  <c r="W91" i="40"/>
  <c r="Y92" i="40"/>
  <c r="BY92" i="44" l="1"/>
  <c r="BW91" i="44"/>
  <c r="BW89" i="43"/>
  <c r="BY90" i="43"/>
  <c r="X94" i="42"/>
  <c r="Z95" i="42"/>
  <c r="W92" i="40"/>
  <c r="Y93" i="40"/>
  <c r="BW92" i="44" l="1"/>
  <c r="BY93" i="44"/>
  <c r="BW90" i="43"/>
  <c r="BY91" i="43"/>
  <c r="X95" i="42"/>
  <c r="Z96" i="42"/>
  <c r="W93" i="40"/>
  <c r="Y94" i="40"/>
  <c r="BY94" i="44" l="1"/>
  <c r="BW93" i="44"/>
  <c r="BW91" i="43"/>
  <c r="BY92" i="43"/>
  <c r="X96" i="42"/>
  <c r="Z97" i="42"/>
  <c r="Y95" i="40"/>
  <c r="W94" i="40"/>
  <c r="BW94" i="44" l="1"/>
  <c r="BY95" i="44"/>
  <c r="BW92" i="43"/>
  <c r="BY93" i="43"/>
  <c r="X97" i="42"/>
  <c r="Z98" i="42"/>
  <c r="W95" i="40"/>
  <c r="Y96" i="40"/>
  <c r="BY96" i="44" l="1"/>
  <c r="BW95" i="44"/>
  <c r="BW93" i="43"/>
  <c r="BY94" i="43"/>
  <c r="X98" i="42"/>
  <c r="Z99" i="42"/>
  <c r="W96" i="40"/>
  <c r="Y97" i="40"/>
  <c r="BW96" i="44" l="1"/>
  <c r="BY97" i="44"/>
  <c r="BW94" i="43"/>
  <c r="BY95" i="43"/>
  <c r="X99" i="42"/>
  <c r="Z100" i="42"/>
  <c r="W97" i="40"/>
  <c r="Y98" i="40"/>
  <c r="BY98" i="44" l="1"/>
  <c r="BW97" i="44"/>
  <c r="BW95" i="43"/>
  <c r="BY96" i="43"/>
  <c r="X100" i="42"/>
  <c r="Z101" i="42"/>
  <c r="W98" i="40"/>
  <c r="Y99" i="40"/>
  <c r="BY99" i="44" l="1"/>
  <c r="BW98" i="44"/>
  <c r="BW96" i="43"/>
  <c r="BY97" i="43"/>
  <c r="X101" i="42"/>
  <c r="Z102" i="42"/>
  <c r="W99" i="40"/>
  <c r="Y100" i="40"/>
  <c r="BY100" i="44" l="1"/>
  <c r="BW99" i="44"/>
  <c r="BW97" i="43"/>
  <c r="BY98" i="43"/>
  <c r="X102" i="42"/>
  <c r="Z103" i="42"/>
  <c r="W100" i="40"/>
  <c r="Y101" i="40"/>
  <c r="BY101" i="44" l="1"/>
  <c r="BW100" i="44"/>
  <c r="BW98" i="43"/>
  <c r="BY99" i="43"/>
  <c r="X103" i="42"/>
  <c r="Z104" i="42"/>
  <c r="W101" i="40"/>
  <c r="Y102" i="40"/>
  <c r="BY102" i="44" l="1"/>
  <c r="BW101" i="44"/>
  <c r="BW99" i="43"/>
  <c r="BY100" i="43"/>
  <c r="X104" i="42"/>
  <c r="Z105" i="42"/>
  <c r="W102" i="40"/>
  <c r="Y103" i="40"/>
  <c r="BY103" i="44" l="1"/>
  <c r="BW102" i="44"/>
  <c r="BW100" i="43"/>
  <c r="BY101" i="43"/>
  <c r="X105" i="42"/>
  <c r="Z106" i="42"/>
  <c r="W103" i="40"/>
  <c r="Y104" i="40"/>
  <c r="BW103" i="44" l="1"/>
  <c r="BY104" i="44"/>
  <c r="BW101" i="43"/>
  <c r="BY102" i="43"/>
  <c r="X106" i="42"/>
  <c r="Z107" i="42"/>
  <c r="W104" i="40"/>
  <c r="Y105" i="40"/>
  <c r="BY105" i="44" l="1"/>
  <c r="BW104" i="44"/>
  <c r="BW102" i="43"/>
  <c r="BY103" i="43"/>
  <c r="X107" i="42"/>
  <c r="Z108" i="42"/>
  <c r="W105" i="40"/>
  <c r="Y106" i="40"/>
  <c r="BW105" i="44" l="1"/>
  <c r="BY106" i="44"/>
  <c r="BW103" i="43"/>
  <c r="BY104" i="43"/>
  <c r="X108" i="42"/>
  <c r="Z109" i="42"/>
  <c r="W106" i="40"/>
  <c r="Y107" i="40"/>
  <c r="BW106" i="44" l="1"/>
  <c r="BY107" i="44"/>
  <c r="BW104" i="43"/>
  <c r="BY105" i="43"/>
  <c r="X109" i="42"/>
  <c r="Z110" i="42"/>
  <c r="W107" i="40"/>
  <c r="Y108" i="40"/>
  <c r="BW107" i="44" l="1"/>
  <c r="BY108" i="44"/>
  <c r="BW105" i="43"/>
  <c r="BY106" i="43"/>
  <c r="X110" i="42"/>
  <c r="Z111" i="42"/>
  <c r="W108" i="40"/>
  <c r="Y109" i="40"/>
  <c r="BW108" i="44" l="1"/>
  <c r="BY109" i="44"/>
  <c r="BW106" i="43"/>
  <c r="BY107" i="43"/>
  <c r="X111" i="42"/>
  <c r="Z112" i="42"/>
  <c r="W109" i="40"/>
  <c r="Y110" i="40"/>
  <c r="BW109" i="44" l="1"/>
  <c r="BY110" i="44"/>
  <c r="BW107" i="43"/>
  <c r="BY108" i="43"/>
  <c r="X112" i="42"/>
  <c r="Z113" i="42"/>
  <c r="W110" i="40"/>
  <c r="Y111" i="40"/>
  <c r="BW110" i="44" l="1"/>
  <c r="BY111" i="44"/>
  <c r="BW108" i="43"/>
  <c r="BY109" i="43"/>
  <c r="X113" i="42"/>
  <c r="Z114" i="42"/>
  <c r="W111" i="40"/>
  <c r="Y112" i="40"/>
  <c r="BW111" i="44" l="1"/>
  <c r="BY112" i="44"/>
  <c r="BW109" i="43"/>
  <c r="BY110" i="43"/>
  <c r="X114" i="42"/>
  <c r="Z115" i="42"/>
  <c r="W112" i="40"/>
  <c r="Y113" i="40"/>
  <c r="BW112" i="44" l="1"/>
  <c r="BY113" i="44"/>
  <c r="BW110" i="43"/>
  <c r="BY111" i="43"/>
  <c r="X115" i="42"/>
  <c r="Z116" i="42"/>
  <c r="W113" i="40"/>
  <c r="Y114" i="40"/>
  <c r="BW113" i="44" l="1"/>
  <c r="BY114" i="44"/>
  <c r="BW111" i="43"/>
  <c r="BY112" i="43"/>
  <c r="X116" i="42"/>
  <c r="Z117" i="42"/>
  <c r="W114" i="40"/>
  <c r="Y115" i="40"/>
  <c r="BW114" i="44" l="1"/>
  <c r="BY115" i="44"/>
  <c r="BW112" i="43"/>
  <c r="BY113" i="43"/>
  <c r="X117" i="42"/>
  <c r="Z118" i="42"/>
  <c r="W115" i="40"/>
  <c r="Y116" i="40"/>
  <c r="BW115" i="44" l="1"/>
  <c r="BY116" i="44"/>
  <c r="BW113" i="43"/>
  <c r="BY114" i="43"/>
  <c r="X118" i="42"/>
  <c r="Z119" i="42"/>
  <c r="W116" i="40"/>
  <c r="Y117" i="40"/>
  <c r="BW116" i="44" l="1"/>
  <c r="BY117" i="44"/>
  <c r="BW114" i="43"/>
  <c r="BY115" i="43"/>
  <c r="X119" i="42"/>
  <c r="Z120" i="42"/>
  <c r="W117" i="40"/>
  <c r="Y118" i="40"/>
  <c r="BW117" i="44" l="1"/>
  <c r="BY118" i="44"/>
  <c r="BW115" i="43"/>
  <c r="BY116" i="43"/>
  <c r="X120" i="42"/>
  <c r="Z121" i="42"/>
  <c r="W118" i="40"/>
  <c r="Y119" i="40"/>
  <c r="BW118" i="44" l="1"/>
  <c r="BY119" i="44"/>
  <c r="BW116" i="43"/>
  <c r="BY117" i="43"/>
  <c r="X121" i="42"/>
  <c r="Z122" i="42"/>
  <c r="W119" i="40"/>
  <c r="Y120" i="40"/>
  <c r="BW119" i="44" l="1"/>
  <c r="BY120" i="44"/>
  <c r="BW117" i="43"/>
  <c r="BY118" i="43"/>
  <c r="X122" i="42"/>
  <c r="Z123" i="42"/>
  <c r="W120" i="40"/>
  <c r="Y121" i="40"/>
  <c r="BW120" i="44" l="1"/>
  <c r="BY121" i="44"/>
  <c r="BW118" i="43"/>
  <c r="BY119" i="43"/>
  <c r="X123" i="42"/>
  <c r="Z124" i="42"/>
  <c r="W121" i="40"/>
  <c r="Y122" i="40"/>
  <c r="BW121" i="44" l="1"/>
  <c r="BY122" i="44"/>
  <c r="BW119" i="43"/>
  <c r="BY120" i="43"/>
  <c r="X124" i="42"/>
  <c r="Z125" i="42"/>
  <c r="W122" i="40"/>
  <c r="Y123" i="40"/>
  <c r="BW122" i="44" l="1"/>
  <c r="BY123" i="44"/>
  <c r="BW120" i="43"/>
  <c r="BY121" i="43"/>
  <c r="X125" i="42"/>
  <c r="Z126" i="42"/>
  <c r="W123" i="40"/>
  <c r="Y124" i="40"/>
  <c r="BW123" i="44" l="1"/>
  <c r="BY124" i="44"/>
  <c r="BW121" i="43"/>
  <c r="BY122" i="43"/>
  <c r="X126" i="42"/>
  <c r="Z127" i="42"/>
  <c r="W124" i="40"/>
  <c r="Y125" i="40"/>
  <c r="BW124" i="44" l="1"/>
  <c r="BY125" i="44"/>
  <c r="BW122" i="43"/>
  <c r="BY123" i="43"/>
  <c r="X127" i="42"/>
  <c r="Z128" i="42"/>
  <c r="W125" i="40"/>
  <c r="Y126" i="40"/>
  <c r="BW125" i="44" l="1"/>
  <c r="BY126" i="44"/>
  <c r="BW123" i="43"/>
  <c r="BY124" i="43"/>
  <c r="X128" i="42"/>
  <c r="Z129" i="42"/>
  <c r="W126" i="40"/>
  <c r="Y127" i="40"/>
  <c r="BW126" i="44" l="1"/>
  <c r="BY127" i="44"/>
  <c r="BW124" i="43"/>
  <c r="BY125" i="43"/>
  <c r="X129" i="42"/>
  <c r="Z130" i="42"/>
  <c r="W127" i="40"/>
  <c r="Y128" i="40"/>
  <c r="BW127" i="44" l="1"/>
  <c r="BY128" i="44"/>
  <c r="BW125" i="43"/>
  <c r="BY126" i="43"/>
  <c r="X130" i="42"/>
  <c r="Z131" i="42"/>
  <c r="W128" i="40"/>
  <c r="Y129" i="40"/>
  <c r="BW128" i="44" l="1"/>
  <c r="BY129" i="44"/>
  <c r="BW126" i="43"/>
  <c r="BY127" i="43"/>
  <c r="X131" i="42"/>
  <c r="Z132" i="42"/>
  <c r="W129" i="40"/>
  <c r="Y130" i="40"/>
  <c r="BW129" i="44" l="1"/>
  <c r="BY130" i="44"/>
  <c r="BW127" i="43"/>
  <c r="BY128" i="43"/>
  <c r="X132" i="42"/>
  <c r="Z133" i="42"/>
  <c r="W130" i="40"/>
  <c r="Y131" i="40"/>
  <c r="BW130" i="44" l="1"/>
  <c r="BY131" i="44"/>
  <c r="BW128" i="43"/>
  <c r="BY129" i="43"/>
  <c r="X133" i="42"/>
  <c r="Z134" i="42"/>
  <c r="W131" i="40"/>
  <c r="Y132" i="40"/>
  <c r="BW131" i="44" l="1"/>
  <c r="BY132" i="44"/>
  <c r="BW129" i="43"/>
  <c r="BY130" i="43"/>
  <c r="X134" i="42"/>
  <c r="Z135" i="42"/>
  <c r="W132" i="40"/>
  <c r="Y133" i="40"/>
  <c r="BW132" i="44" l="1"/>
  <c r="BY133" i="44"/>
  <c r="BW130" i="43"/>
  <c r="BY131" i="43"/>
  <c r="X135" i="42"/>
  <c r="Z136" i="42"/>
  <c r="W133" i="40"/>
  <c r="Y134" i="40"/>
  <c r="BW133" i="44" l="1"/>
  <c r="BY134" i="44"/>
  <c r="BW131" i="43"/>
  <c r="BY132" i="43"/>
  <c r="X136" i="42"/>
  <c r="Z137" i="42"/>
  <c r="Y135" i="40"/>
  <c r="W134" i="40"/>
  <c r="BW134" i="44" l="1"/>
  <c r="BY135" i="44"/>
  <c r="BW132" i="43"/>
  <c r="BY133" i="43"/>
  <c r="X137" i="42"/>
  <c r="Z138" i="42"/>
  <c r="W135" i="40"/>
  <c r="Y136" i="40"/>
  <c r="BW135" i="44" l="1"/>
  <c r="BY136" i="44"/>
  <c r="BW133" i="43"/>
  <c r="BY134" i="43"/>
  <c r="X138" i="42"/>
  <c r="Z139" i="42"/>
  <c r="W136" i="40"/>
  <c r="Y137" i="40"/>
  <c r="BW136" i="44" l="1"/>
  <c r="BY137" i="44"/>
  <c r="BW134" i="43"/>
  <c r="BY135" i="43"/>
  <c r="X139" i="42"/>
  <c r="Z140" i="42"/>
  <c r="W137" i="40"/>
  <c r="Y138" i="40"/>
  <c r="BW137" i="44" l="1"/>
  <c r="BY138" i="44"/>
  <c r="BW135" i="43"/>
  <c r="BY136" i="43"/>
  <c r="X140" i="42"/>
  <c r="Z141" i="42"/>
  <c r="W138" i="40"/>
  <c r="Y139" i="40"/>
  <c r="BW138" i="44" l="1"/>
  <c r="BY139" i="44"/>
  <c r="BW136" i="43"/>
  <c r="BY137" i="43"/>
  <c r="X141" i="42"/>
  <c r="Z142" i="42"/>
  <c r="W139" i="40"/>
  <c r="Y140" i="40"/>
  <c r="BW139" i="44" l="1"/>
  <c r="BY140" i="44"/>
  <c r="BW140" i="44" s="1"/>
  <c r="BW137" i="43"/>
  <c r="BY138" i="43"/>
  <c r="X142" i="42"/>
  <c r="Z143" i="42"/>
  <c r="W140" i="40"/>
  <c r="Y141" i="40"/>
  <c r="BW138" i="43" l="1"/>
  <c r="BY139" i="43"/>
  <c r="X143" i="42"/>
  <c r="Z144" i="42"/>
  <c r="X144" i="42" s="1"/>
  <c r="W141" i="40"/>
  <c r="Y142" i="40"/>
  <c r="BW139" i="43" l="1"/>
  <c r="BY140" i="43"/>
  <c r="BW140" i="43" s="1"/>
  <c r="W142" i="40"/>
  <c r="Y143" i="40"/>
  <c r="W143" i="40" l="1"/>
  <c r="Y144" i="40"/>
  <c r="W144" i="40" s="1"/>
  <c r="O38" i="36" l="1"/>
  <c r="O39" i="36" s="1"/>
  <c r="O40" i="36" s="1"/>
  <c r="O41" i="36" s="1"/>
  <c r="O42" i="36" s="1"/>
  <c r="O43" i="36" s="1"/>
  <c r="O44" i="36" s="1"/>
  <c r="O45" i="36" s="1"/>
  <c r="D43" i="36"/>
  <c r="D44" i="36"/>
  <c r="X69" i="36"/>
  <c r="Z70" i="36"/>
  <c r="X70" i="36" s="1"/>
  <c r="U72" i="36"/>
  <c r="V72" i="36"/>
  <c r="AC72" i="36"/>
  <c r="AD72" i="36"/>
  <c r="AE72" i="36"/>
  <c r="AC73" i="36"/>
  <c r="AD73" i="36"/>
  <c r="U73" i="36" s="1"/>
  <c r="I74" i="36" s="1"/>
  <c r="AE73" i="36"/>
  <c r="V73" i="36" s="1"/>
  <c r="I75" i="36" s="1"/>
  <c r="L74" i="36"/>
  <c r="M74" i="36"/>
  <c r="U74" i="36"/>
  <c r="V74" i="36"/>
  <c r="AC74" i="36"/>
  <c r="AD74" i="36"/>
  <c r="AE74" i="36"/>
  <c r="L75" i="36"/>
  <c r="M75" i="36"/>
  <c r="U75" i="36"/>
  <c r="V75" i="36"/>
  <c r="AC75" i="36"/>
  <c r="AD75" i="36"/>
  <c r="AE75" i="36"/>
  <c r="U76" i="36"/>
  <c r="V76" i="36"/>
  <c r="AC76" i="36"/>
  <c r="AD76" i="36"/>
  <c r="AE76" i="36"/>
  <c r="U77" i="36"/>
  <c r="V77" i="36"/>
  <c r="AC77" i="36"/>
  <c r="AD77" i="36"/>
  <c r="AE77" i="36"/>
  <c r="U78" i="36"/>
  <c r="V78" i="36"/>
  <c r="AC78" i="36"/>
  <c r="AD78" i="36"/>
  <c r="AE78" i="36"/>
  <c r="U79" i="36"/>
  <c r="V79" i="36"/>
  <c r="AC79" i="36"/>
  <c r="AD79" i="36"/>
  <c r="AE79" i="36"/>
  <c r="U80" i="36"/>
  <c r="V80" i="36"/>
  <c r="AC80" i="36"/>
  <c r="AD80" i="36"/>
  <c r="AE80" i="36"/>
  <c r="U81" i="36"/>
  <c r="V81" i="36"/>
  <c r="AC81" i="36"/>
  <c r="AD81" i="36"/>
  <c r="AE81" i="36"/>
  <c r="U82" i="36"/>
  <c r="V82" i="36"/>
  <c r="AC82" i="36"/>
  <c r="AD82" i="36"/>
  <c r="AE82" i="36"/>
  <c r="U83" i="36"/>
  <c r="V83" i="36"/>
  <c r="AC83" i="36"/>
  <c r="AD83" i="36"/>
  <c r="AE83" i="36"/>
  <c r="U84" i="36"/>
  <c r="V84" i="36"/>
  <c r="AC84" i="36"/>
  <c r="AD84" i="36"/>
  <c r="AE84" i="36"/>
  <c r="U85" i="36"/>
  <c r="V85" i="36"/>
  <c r="AC85" i="36"/>
  <c r="AD85" i="36"/>
  <c r="AE85" i="36"/>
  <c r="U86" i="36"/>
  <c r="V86" i="36"/>
  <c r="AC86" i="36"/>
  <c r="AD86" i="36"/>
  <c r="AE86" i="36"/>
  <c r="U87" i="36"/>
  <c r="V87" i="36"/>
  <c r="AC87" i="36"/>
  <c r="AD87" i="36"/>
  <c r="AE87" i="36"/>
  <c r="U88" i="36"/>
  <c r="V88" i="36"/>
  <c r="AC88" i="36"/>
  <c r="AD88" i="36"/>
  <c r="AE88" i="36"/>
  <c r="U89" i="36"/>
  <c r="V89" i="36"/>
  <c r="AC89" i="36"/>
  <c r="AD89" i="36"/>
  <c r="AE89" i="36"/>
  <c r="U90" i="36"/>
  <c r="V90" i="36"/>
  <c r="AC90" i="36"/>
  <c r="AD90" i="36"/>
  <c r="AE90" i="36"/>
  <c r="U91" i="36"/>
  <c r="V91" i="36"/>
  <c r="AC91" i="36"/>
  <c r="AD91" i="36"/>
  <c r="AE91" i="36"/>
  <c r="U92" i="36"/>
  <c r="V92" i="36"/>
  <c r="AC92" i="36"/>
  <c r="AD92" i="36"/>
  <c r="AE92" i="36"/>
  <c r="U93" i="36"/>
  <c r="V93" i="36"/>
  <c r="AC93" i="36"/>
  <c r="AD93" i="36"/>
  <c r="AE93" i="36"/>
  <c r="U94" i="36"/>
  <c r="V94" i="36"/>
  <c r="AC94" i="36"/>
  <c r="AD94" i="36"/>
  <c r="AE94" i="36"/>
  <c r="U95" i="36"/>
  <c r="V95" i="36"/>
  <c r="AC95" i="36"/>
  <c r="AD95" i="36"/>
  <c r="AE95" i="36"/>
  <c r="U96" i="36"/>
  <c r="V96" i="36"/>
  <c r="AC96" i="36"/>
  <c r="AD96" i="36"/>
  <c r="AE96" i="36"/>
  <c r="U97" i="36"/>
  <c r="V97" i="36"/>
  <c r="AC97" i="36"/>
  <c r="AD97" i="36"/>
  <c r="AE97" i="36"/>
  <c r="U98" i="36"/>
  <c r="V98" i="36"/>
  <c r="AC98" i="36"/>
  <c r="AD98" i="36"/>
  <c r="AE98" i="36"/>
  <c r="U99" i="36"/>
  <c r="V99" i="36"/>
  <c r="AC99" i="36"/>
  <c r="AD99" i="36"/>
  <c r="AE99" i="36"/>
  <c r="U100" i="36"/>
  <c r="V100" i="36"/>
  <c r="AC100" i="36"/>
  <c r="AD100" i="36"/>
  <c r="AE100" i="36"/>
  <c r="U101" i="36"/>
  <c r="V101" i="36"/>
  <c r="AC101" i="36"/>
  <c r="AD101" i="36"/>
  <c r="AE101" i="36"/>
  <c r="U102" i="36"/>
  <c r="V102" i="36"/>
  <c r="AC102" i="36"/>
  <c r="AD102" i="36"/>
  <c r="AE102" i="36"/>
  <c r="U103" i="36"/>
  <c r="V103" i="36"/>
  <c r="AC103" i="36"/>
  <c r="AD103" i="36"/>
  <c r="AE103" i="36"/>
  <c r="U104" i="36"/>
  <c r="V104" i="36"/>
  <c r="AC104" i="36"/>
  <c r="AD104" i="36"/>
  <c r="AE104" i="36"/>
  <c r="U105" i="36"/>
  <c r="V105" i="36"/>
  <c r="AC105" i="36"/>
  <c r="AD105" i="36"/>
  <c r="AE105" i="36"/>
  <c r="U106" i="36"/>
  <c r="V106" i="36"/>
  <c r="AC106" i="36"/>
  <c r="AD106" i="36"/>
  <c r="AE106" i="36"/>
  <c r="U107" i="36"/>
  <c r="V107" i="36"/>
  <c r="AC107" i="36"/>
  <c r="AD107" i="36"/>
  <c r="AE107" i="36"/>
  <c r="U108" i="36"/>
  <c r="V108" i="36"/>
  <c r="AC108" i="36"/>
  <c r="AD108" i="36"/>
  <c r="AE108" i="36"/>
  <c r="U109" i="36"/>
  <c r="V109" i="36"/>
  <c r="AC109" i="36"/>
  <c r="AD109" i="36"/>
  <c r="AE109" i="36"/>
  <c r="U110" i="36"/>
  <c r="V110" i="36"/>
  <c r="AC110" i="36"/>
  <c r="AD110" i="36"/>
  <c r="AE110" i="36"/>
  <c r="U111" i="36"/>
  <c r="V111" i="36"/>
  <c r="AC111" i="36"/>
  <c r="AD111" i="36"/>
  <c r="AE111" i="36"/>
  <c r="AC112" i="36"/>
  <c r="AD112" i="36"/>
  <c r="U112" i="36" s="1"/>
  <c r="J74" i="36" s="1"/>
  <c r="AE112" i="36"/>
  <c r="V112" i="36" s="1"/>
  <c r="J75" i="36" s="1"/>
  <c r="U113" i="36"/>
  <c r="V113" i="36"/>
  <c r="AC113" i="36"/>
  <c r="AD113" i="36"/>
  <c r="AE113" i="36"/>
  <c r="U114" i="36"/>
  <c r="V114" i="36"/>
  <c r="AC114" i="36"/>
  <c r="AD114" i="36"/>
  <c r="AE114" i="36"/>
  <c r="U115" i="36"/>
  <c r="V115" i="36"/>
  <c r="AC115" i="36"/>
  <c r="AD115" i="36"/>
  <c r="AE115" i="36"/>
  <c r="U116" i="36"/>
  <c r="V116" i="36"/>
  <c r="AC116" i="36"/>
  <c r="AD116" i="36"/>
  <c r="AE116" i="36"/>
  <c r="U117" i="36"/>
  <c r="V117" i="36"/>
  <c r="AC117" i="36"/>
  <c r="AD117" i="36"/>
  <c r="AE117" i="36"/>
  <c r="U118" i="36"/>
  <c r="V118" i="36"/>
  <c r="AC118" i="36"/>
  <c r="AD118" i="36"/>
  <c r="AE118" i="36"/>
  <c r="U119" i="36"/>
  <c r="V119" i="36"/>
  <c r="AC119" i="36"/>
  <c r="AD119" i="36"/>
  <c r="AE119" i="36"/>
  <c r="U120" i="36"/>
  <c r="V120" i="36"/>
  <c r="AC120" i="36"/>
  <c r="AD120" i="36"/>
  <c r="AE120" i="36"/>
  <c r="U121" i="36"/>
  <c r="V121" i="36"/>
  <c r="AC121" i="36"/>
  <c r="AD121" i="36"/>
  <c r="AE121" i="36"/>
  <c r="U122" i="36"/>
  <c r="V122" i="36"/>
  <c r="AC122" i="36"/>
  <c r="AD122" i="36"/>
  <c r="AE122" i="36"/>
  <c r="U123" i="36"/>
  <c r="V123" i="36"/>
  <c r="AC123" i="36"/>
  <c r="AD123" i="36"/>
  <c r="AE123" i="36"/>
  <c r="AC124" i="36"/>
  <c r="AD124" i="36"/>
  <c r="U124" i="36" s="1"/>
  <c r="K74" i="36" s="1"/>
  <c r="AE124" i="36"/>
  <c r="V124" i="36" s="1"/>
  <c r="K75" i="36" s="1"/>
  <c r="AC125" i="36"/>
  <c r="AD125" i="36"/>
  <c r="U125" i="36" s="1"/>
  <c r="AE125" i="36"/>
  <c r="V125" i="36" s="1"/>
  <c r="U126" i="36"/>
  <c r="V126" i="36"/>
  <c r="AC126" i="36"/>
  <c r="AD126" i="36"/>
  <c r="AE126" i="36"/>
  <c r="U127" i="36"/>
  <c r="V127" i="36"/>
  <c r="AC127" i="36"/>
  <c r="AD127" i="36"/>
  <c r="AE127" i="36"/>
  <c r="U128" i="36"/>
  <c r="V128" i="36"/>
  <c r="AC128" i="36"/>
  <c r="AD128" i="36"/>
  <c r="AE128" i="36"/>
  <c r="U129" i="36"/>
  <c r="V129" i="36"/>
  <c r="AC129" i="36"/>
  <c r="AD129" i="36"/>
  <c r="AE129" i="36"/>
  <c r="U130" i="36"/>
  <c r="V130" i="36"/>
  <c r="AC130" i="36"/>
  <c r="AD130" i="36"/>
  <c r="AE130" i="36"/>
  <c r="U131" i="36"/>
  <c r="V131" i="36"/>
  <c r="AC131" i="36"/>
  <c r="AD131" i="36"/>
  <c r="AE131" i="36"/>
  <c r="U132" i="36"/>
  <c r="V132" i="36"/>
  <c r="AC132" i="36"/>
  <c r="AD132" i="36"/>
  <c r="AE132" i="36"/>
  <c r="U133" i="36"/>
  <c r="V133" i="36"/>
  <c r="AC133" i="36"/>
  <c r="AD133" i="36"/>
  <c r="AE133" i="36"/>
  <c r="U134" i="36"/>
  <c r="V134" i="36"/>
  <c r="AC134" i="36"/>
  <c r="AD134" i="36"/>
  <c r="AE134" i="36"/>
  <c r="U135" i="36"/>
  <c r="V135" i="36"/>
  <c r="AC135" i="36"/>
  <c r="AD135" i="36"/>
  <c r="AE135" i="36"/>
  <c r="U136" i="36"/>
  <c r="V136" i="36"/>
  <c r="AC136" i="36"/>
  <c r="AD136" i="36"/>
  <c r="AE136" i="36"/>
  <c r="U137" i="36"/>
  <c r="V137" i="36"/>
  <c r="AC137" i="36"/>
  <c r="AD137" i="36"/>
  <c r="AE137" i="36"/>
  <c r="U138" i="36"/>
  <c r="V138" i="36"/>
  <c r="AC138" i="36"/>
  <c r="AD138" i="36"/>
  <c r="AE138" i="36"/>
  <c r="U139" i="36"/>
  <c r="V139" i="36"/>
  <c r="AC139" i="36"/>
  <c r="AD139" i="36"/>
  <c r="AE139" i="36"/>
  <c r="U140" i="36"/>
  <c r="V140" i="36"/>
  <c r="AC140" i="36"/>
  <c r="AD140" i="36"/>
  <c r="AE140" i="36"/>
  <c r="U141" i="36"/>
  <c r="V141" i="36"/>
  <c r="AC141" i="36"/>
  <c r="AD141" i="36"/>
  <c r="AE141" i="36"/>
  <c r="U142" i="36"/>
  <c r="V142" i="36"/>
  <c r="AC142" i="36"/>
  <c r="AD142" i="36"/>
  <c r="AE142" i="36"/>
  <c r="U143" i="36"/>
  <c r="V143" i="36"/>
  <c r="AC143" i="36"/>
  <c r="AD143" i="36"/>
  <c r="AE143" i="36"/>
  <c r="U144" i="36"/>
  <c r="V144" i="36"/>
  <c r="AC144" i="36"/>
  <c r="AD144" i="36"/>
  <c r="AE144" i="36"/>
  <c r="U145" i="36"/>
  <c r="V145" i="36"/>
  <c r="AC145" i="36"/>
  <c r="AD145" i="36"/>
  <c r="AE145" i="36"/>
  <c r="U146" i="36"/>
  <c r="V146" i="36"/>
  <c r="AC146" i="36"/>
  <c r="AD146" i="36"/>
  <c r="AE146" i="36"/>
  <c r="AC147" i="36"/>
  <c r="AD147" i="36"/>
  <c r="U147" i="36" s="1"/>
  <c r="AE147" i="36"/>
  <c r="V147" i="36" s="1"/>
  <c r="CY9" i="35"/>
  <c r="BX61" i="35"/>
  <c r="BW65" i="35"/>
  <c r="BY66" i="35"/>
  <c r="BW66" i="35" s="1"/>
  <c r="BT68" i="35"/>
  <c r="BU68" i="35"/>
  <c r="BT69" i="35"/>
  <c r="BU69" i="35"/>
  <c r="BT70" i="35"/>
  <c r="BU70" i="35"/>
  <c r="BT71" i="35"/>
  <c r="BU71" i="35"/>
  <c r="BN72" i="35"/>
  <c r="BO72" i="35"/>
  <c r="BP72" i="35"/>
  <c r="BT72" i="35"/>
  <c r="BU72" i="35"/>
  <c r="BN73" i="35"/>
  <c r="BO73" i="35"/>
  <c r="BP73" i="35"/>
  <c r="BT73" i="35"/>
  <c r="BU73" i="35"/>
  <c r="BN74" i="35"/>
  <c r="BO74" i="35"/>
  <c r="BP74" i="35"/>
  <c r="BT74" i="35"/>
  <c r="BU74" i="35"/>
  <c r="BN75" i="35"/>
  <c r="BO75" i="35"/>
  <c r="BP75" i="35"/>
  <c r="BT75" i="35"/>
  <c r="BU75" i="35"/>
  <c r="BN76" i="35"/>
  <c r="BO76" i="35"/>
  <c r="BP76" i="35"/>
  <c r="BT76" i="35"/>
  <c r="BU76" i="35"/>
  <c r="BN77" i="35"/>
  <c r="BO77" i="35"/>
  <c r="BP77" i="35"/>
  <c r="BT77" i="35"/>
  <c r="BU77" i="35"/>
  <c r="BN78" i="35"/>
  <c r="BO78" i="35"/>
  <c r="BP78" i="35"/>
  <c r="BT78" i="35"/>
  <c r="BU78" i="35"/>
  <c r="BN79" i="35"/>
  <c r="BO79" i="35"/>
  <c r="BP79" i="35"/>
  <c r="BT79" i="35"/>
  <c r="BU79" i="35"/>
  <c r="BN80" i="35"/>
  <c r="BO80" i="35"/>
  <c r="BP80" i="35"/>
  <c r="BT80" i="35"/>
  <c r="BU80" i="35"/>
  <c r="BN81" i="35"/>
  <c r="BO81" i="35"/>
  <c r="BP81" i="35"/>
  <c r="BT81" i="35"/>
  <c r="BU81" i="35"/>
  <c r="BN82" i="35"/>
  <c r="BO82" i="35"/>
  <c r="BP82" i="35"/>
  <c r="BT82" i="35"/>
  <c r="BU82" i="35"/>
  <c r="BN83" i="35"/>
  <c r="BO83" i="35"/>
  <c r="BP83" i="35"/>
  <c r="BT83" i="35"/>
  <c r="BU83" i="35"/>
  <c r="BN84" i="35"/>
  <c r="BO84" i="35"/>
  <c r="BP84" i="35"/>
  <c r="BT84" i="35"/>
  <c r="BU84" i="35"/>
  <c r="BN85" i="35"/>
  <c r="BO85" i="35"/>
  <c r="BP85" i="35"/>
  <c r="BT85" i="35"/>
  <c r="BU85" i="35"/>
  <c r="BN86" i="35"/>
  <c r="BO86" i="35"/>
  <c r="BP86" i="35"/>
  <c r="BT86" i="35"/>
  <c r="BU86" i="35"/>
  <c r="BN87" i="35"/>
  <c r="BO87" i="35"/>
  <c r="BP87" i="35"/>
  <c r="BT87" i="35"/>
  <c r="BU87" i="35"/>
  <c r="BN88" i="35"/>
  <c r="BO88" i="35"/>
  <c r="BP88" i="35"/>
  <c r="BT88" i="35"/>
  <c r="BU88" i="35"/>
  <c r="BN89" i="35"/>
  <c r="BO89" i="35"/>
  <c r="BP89" i="35"/>
  <c r="BT89" i="35"/>
  <c r="BU89" i="35"/>
  <c r="I90" i="35"/>
  <c r="I92" i="35" s="1"/>
  <c r="I94" i="35" s="1"/>
  <c r="I96" i="35" s="1"/>
  <c r="I98" i="35" s="1"/>
  <c r="I100" i="35" s="1"/>
  <c r="I102" i="35" s="1"/>
  <c r="I104" i="35" s="1"/>
  <c r="BN90" i="35"/>
  <c r="BO90" i="35"/>
  <c r="BP90" i="35"/>
  <c r="BT90" i="35"/>
  <c r="BU90" i="35"/>
  <c r="BN91" i="35"/>
  <c r="BO91" i="35"/>
  <c r="BP91" i="35"/>
  <c r="BT91" i="35"/>
  <c r="BU91" i="35"/>
  <c r="BN92" i="35"/>
  <c r="BO92" i="35"/>
  <c r="BP92" i="35"/>
  <c r="BT92" i="35"/>
  <c r="BU92" i="35"/>
  <c r="BN93" i="35"/>
  <c r="BO93" i="35"/>
  <c r="BP93" i="35"/>
  <c r="BT93" i="35"/>
  <c r="BU93" i="35"/>
  <c r="BN94" i="35"/>
  <c r="BO94" i="35"/>
  <c r="BP94" i="35"/>
  <c r="BT94" i="35"/>
  <c r="BU94" i="35"/>
  <c r="BN95" i="35"/>
  <c r="BO95" i="35"/>
  <c r="BP95" i="35"/>
  <c r="BT95" i="35"/>
  <c r="BU95" i="35"/>
  <c r="BN96" i="35"/>
  <c r="BO96" i="35"/>
  <c r="BP96" i="35"/>
  <c r="BT96" i="35"/>
  <c r="BU96" i="35"/>
  <c r="BN97" i="35"/>
  <c r="BO97" i="35"/>
  <c r="BP97" i="35"/>
  <c r="BT97" i="35"/>
  <c r="BU97" i="35"/>
  <c r="BN98" i="35"/>
  <c r="BO98" i="35"/>
  <c r="BP98" i="35"/>
  <c r="BT98" i="35"/>
  <c r="BU98" i="35"/>
  <c r="BN99" i="35"/>
  <c r="BO99" i="35"/>
  <c r="BP99" i="35"/>
  <c r="BT99" i="35"/>
  <c r="BU99" i="35"/>
  <c r="BN100" i="35"/>
  <c r="BO100" i="35"/>
  <c r="BP100" i="35"/>
  <c r="BT100" i="35"/>
  <c r="BU100" i="35"/>
  <c r="BN101" i="35"/>
  <c r="BO101" i="35"/>
  <c r="BP101" i="35"/>
  <c r="BT101" i="35"/>
  <c r="BU101" i="35"/>
  <c r="BN102" i="35"/>
  <c r="BO102" i="35"/>
  <c r="BP102" i="35"/>
  <c r="BT102" i="35"/>
  <c r="BU102" i="35"/>
  <c r="BN103" i="35"/>
  <c r="BO103" i="35"/>
  <c r="BP103" i="35"/>
  <c r="BT103" i="35"/>
  <c r="BU103" i="35"/>
  <c r="BN104" i="35"/>
  <c r="BO104" i="35"/>
  <c r="BP104" i="35"/>
  <c r="BT104" i="35"/>
  <c r="BU104" i="35"/>
  <c r="BN105" i="35"/>
  <c r="BO105" i="35"/>
  <c r="BP105" i="35"/>
  <c r="BT105" i="35"/>
  <c r="BU105" i="35"/>
  <c r="BN106" i="35"/>
  <c r="BO106" i="35"/>
  <c r="BP106" i="35"/>
  <c r="BT106" i="35"/>
  <c r="BU106" i="35"/>
  <c r="BN107" i="35"/>
  <c r="BO107" i="35"/>
  <c r="BP107" i="35"/>
  <c r="BN108" i="35"/>
  <c r="BO108" i="35"/>
  <c r="BP108" i="35"/>
  <c r="BN109" i="35"/>
  <c r="BO109" i="35"/>
  <c r="BP109" i="35"/>
  <c r="BT109" i="35"/>
  <c r="BU109" i="35"/>
  <c r="BN110" i="35"/>
  <c r="BO110" i="35"/>
  <c r="BP110" i="35"/>
  <c r="BT110" i="35"/>
  <c r="BU110" i="35"/>
  <c r="BN111" i="35"/>
  <c r="BO111" i="35"/>
  <c r="BT107" i="35" s="1"/>
  <c r="BJ70" i="35" s="1"/>
  <c r="BP111" i="35"/>
  <c r="BU107" i="35" s="1"/>
  <c r="BJ71" i="35" s="1"/>
  <c r="BN112" i="35"/>
  <c r="BO112" i="35"/>
  <c r="BT108" i="35" s="1"/>
  <c r="BK70" i="35" s="1"/>
  <c r="BP112" i="35"/>
  <c r="BU108" i="35" s="1"/>
  <c r="BK71" i="35" s="1"/>
  <c r="BT112" i="35"/>
  <c r="BU112" i="35"/>
  <c r="BN113" i="35"/>
  <c r="BO113" i="35"/>
  <c r="BP113" i="35"/>
  <c r="BT113" i="35"/>
  <c r="BU113" i="35"/>
  <c r="BN114" i="35"/>
  <c r="BO114" i="35"/>
  <c r="BP114" i="35"/>
  <c r="BT114" i="35"/>
  <c r="BU114" i="35"/>
  <c r="BN115" i="35"/>
  <c r="BO115" i="35"/>
  <c r="BT111" i="35" s="1"/>
  <c r="BH70" i="35" s="1"/>
  <c r="BP115" i="35"/>
  <c r="BU111" i="35" s="1"/>
  <c r="BH71" i="35" s="1"/>
  <c r="BT115" i="35"/>
  <c r="BU115" i="35"/>
  <c r="BN116" i="35"/>
  <c r="BO116" i="35"/>
  <c r="BP116" i="35"/>
  <c r="BT116" i="35"/>
  <c r="BU116" i="35"/>
  <c r="BN117" i="35"/>
  <c r="BO117" i="35"/>
  <c r="BP117" i="35"/>
  <c r="BT117" i="35"/>
  <c r="BU117" i="35"/>
  <c r="BN118" i="35"/>
  <c r="BO118" i="35"/>
  <c r="BP118" i="35"/>
  <c r="BT118" i="35"/>
  <c r="BU118" i="35"/>
  <c r="BN119" i="35"/>
  <c r="BO119" i="35"/>
  <c r="BP119" i="35"/>
  <c r="BT119" i="35"/>
  <c r="BU119" i="35"/>
  <c r="BN120" i="35"/>
  <c r="BO120" i="35"/>
  <c r="BP120" i="35"/>
  <c r="BN121" i="35"/>
  <c r="BO121" i="35"/>
  <c r="BP121" i="35"/>
  <c r="BN122" i="35"/>
  <c r="BO122" i="35"/>
  <c r="BP122" i="35"/>
  <c r="BT122" i="35"/>
  <c r="BU122" i="35"/>
  <c r="BN123" i="35"/>
  <c r="BO123" i="35"/>
  <c r="BP123" i="35"/>
  <c r="BT123" i="35"/>
  <c r="BU123" i="35"/>
  <c r="BN124" i="35"/>
  <c r="BO124" i="35"/>
  <c r="BT120" i="35" s="1"/>
  <c r="BL70" i="35" s="1"/>
  <c r="BP124" i="35"/>
  <c r="BU120" i="35" s="1"/>
  <c r="BL71" i="35" s="1"/>
  <c r="BT124" i="35"/>
  <c r="BU124" i="35"/>
  <c r="BN125" i="35"/>
  <c r="BO125" i="35"/>
  <c r="BT121" i="35" s="1"/>
  <c r="BI70" i="35" s="1"/>
  <c r="BP125" i="35"/>
  <c r="BU121" i="35" s="1"/>
  <c r="BI71" i="35" s="1"/>
  <c r="BT125" i="35"/>
  <c r="BU125" i="35"/>
  <c r="BN126" i="35"/>
  <c r="BO126" i="35"/>
  <c r="BP126" i="35"/>
  <c r="BT126" i="35"/>
  <c r="BU126" i="35"/>
  <c r="BN127" i="35"/>
  <c r="BO127" i="35"/>
  <c r="BP127" i="35"/>
  <c r="BT127" i="35"/>
  <c r="BU127" i="35"/>
  <c r="BN128" i="35"/>
  <c r="BO128" i="35"/>
  <c r="BP128" i="35"/>
  <c r="BT128" i="35"/>
  <c r="BU128" i="35"/>
  <c r="BN129" i="35"/>
  <c r="BO129" i="35"/>
  <c r="BP129" i="35"/>
  <c r="BT129" i="35"/>
  <c r="BU129" i="35"/>
  <c r="BN130" i="35"/>
  <c r="BO130" i="35"/>
  <c r="BP130" i="35"/>
  <c r="BT130" i="35"/>
  <c r="BU130" i="35"/>
  <c r="BN131" i="35"/>
  <c r="BO131" i="35"/>
  <c r="BP131" i="35"/>
  <c r="BT131" i="35"/>
  <c r="BU131" i="35"/>
  <c r="BN132" i="35"/>
  <c r="BO132" i="35"/>
  <c r="BP132" i="35"/>
  <c r="BT132" i="35"/>
  <c r="BU132" i="35"/>
  <c r="BN133" i="35"/>
  <c r="BO133" i="35"/>
  <c r="BP133" i="35"/>
  <c r="BT133" i="35"/>
  <c r="BU133" i="35"/>
  <c r="BN134" i="35"/>
  <c r="BO134" i="35"/>
  <c r="BP134" i="35"/>
  <c r="BT134" i="35"/>
  <c r="BU134" i="35"/>
  <c r="BN135" i="35"/>
  <c r="BO135" i="35"/>
  <c r="BP135" i="35"/>
  <c r="BT135" i="35"/>
  <c r="BU135" i="35"/>
  <c r="BN136" i="35"/>
  <c r="BO136" i="35"/>
  <c r="BP136" i="35"/>
  <c r="BT136" i="35"/>
  <c r="BU136" i="35"/>
  <c r="BN137" i="35"/>
  <c r="BO137" i="35"/>
  <c r="BP137" i="35"/>
  <c r="BT137" i="35"/>
  <c r="BU137" i="35"/>
  <c r="BN138" i="35"/>
  <c r="BO138" i="35"/>
  <c r="BP138" i="35"/>
  <c r="BT138" i="35"/>
  <c r="BU138" i="35"/>
  <c r="BN139" i="35"/>
  <c r="BO139" i="35"/>
  <c r="BP139" i="35"/>
  <c r="BT139" i="35"/>
  <c r="BU139" i="35"/>
  <c r="BN140" i="35"/>
  <c r="BO140" i="35"/>
  <c r="BP140" i="35"/>
  <c r="BT140" i="35"/>
  <c r="BU140" i="35"/>
  <c r="BN141" i="35"/>
  <c r="BO141" i="35"/>
  <c r="BP141" i="35"/>
  <c r="BN142" i="35"/>
  <c r="BO142" i="35"/>
  <c r="BP142" i="35"/>
  <c r="BT142" i="35"/>
  <c r="BU142" i="35"/>
  <c r="BN143" i="35"/>
  <c r="BO143" i="35"/>
  <c r="BP143" i="35"/>
  <c r="BT143" i="35"/>
  <c r="BU143" i="35"/>
  <c r="BN144" i="35"/>
  <c r="BO144" i="35"/>
  <c r="BP144" i="35"/>
  <c r="BN145" i="35"/>
  <c r="BO145" i="35"/>
  <c r="BT141" i="35" s="1"/>
  <c r="BG70" i="35" s="1"/>
  <c r="BP145" i="35"/>
  <c r="BU141" i="35" s="1"/>
  <c r="BG71" i="35" s="1"/>
  <c r="BN146" i="35"/>
  <c r="BO146" i="35"/>
  <c r="BP146" i="35"/>
  <c r="BN147" i="35"/>
  <c r="BO147" i="35"/>
  <c r="BP147" i="35"/>
  <c r="D45" i="36" l="1"/>
  <c r="Z71" i="36"/>
  <c r="Z72" i="36" s="1"/>
  <c r="Z73" i="36" s="1"/>
  <c r="BY67" i="35"/>
  <c r="BY68" i="35" s="1"/>
  <c r="BY69" i="35" s="1"/>
  <c r="BY70" i="35" s="1"/>
  <c r="H74" i="36"/>
  <c r="H75" i="36"/>
  <c r="N105" i="35"/>
  <c r="N102" i="35"/>
  <c r="D42" i="36"/>
  <c r="D41" i="36"/>
  <c r="N103" i="35"/>
  <c r="N100" i="35"/>
  <c r="N99" i="35"/>
  <c r="N101" i="35"/>
  <c r="N104" i="35"/>
  <c r="D40" i="36" l="1"/>
  <c r="X72" i="36"/>
  <c r="BW68" i="35"/>
  <c r="X71" i="36"/>
  <c r="D39" i="36"/>
  <c r="BW67" i="35"/>
  <c r="BW69" i="35"/>
  <c r="X73" i="36"/>
  <c r="Z74" i="36"/>
  <c r="BW70" i="35"/>
  <c r="BY71" i="35"/>
  <c r="P102" i="35"/>
  <c r="X27" i="36" l="1"/>
  <c r="Q41" i="36" s="1"/>
  <c r="X74" i="36"/>
  <c r="Z75" i="36"/>
  <c r="BW71" i="35"/>
  <c r="BY72" i="35"/>
  <c r="K102" i="35"/>
  <c r="K100" i="35"/>
  <c r="K88" i="35"/>
  <c r="K90" i="35"/>
  <c r="K92" i="35"/>
  <c r="K94" i="35"/>
  <c r="K96" i="35"/>
  <c r="K98" i="35"/>
  <c r="K104" i="35"/>
  <c r="Q43" i="36" l="1"/>
  <c r="Q40" i="36"/>
  <c r="Q42" i="36"/>
  <c r="Q39" i="36"/>
  <c r="Q44" i="36"/>
  <c r="Q38" i="36"/>
  <c r="Q45" i="36"/>
  <c r="Q37" i="36"/>
  <c r="X75" i="36"/>
  <c r="Z76" i="36"/>
  <c r="BW72" i="35"/>
  <c r="BY73" i="35"/>
  <c r="X76" i="36" l="1"/>
  <c r="Z77" i="36"/>
  <c r="BW73" i="35"/>
  <c r="BY74" i="35"/>
  <c r="X77" i="36" l="1"/>
  <c r="Z78" i="36"/>
  <c r="BW74" i="35"/>
  <c r="BY75" i="35"/>
  <c r="X78" i="36" l="1"/>
  <c r="Z79" i="36"/>
  <c r="BW75" i="35"/>
  <c r="BY76" i="35"/>
  <c r="X79" i="36" l="1"/>
  <c r="Z80" i="36"/>
  <c r="BW76" i="35"/>
  <c r="BY77" i="35"/>
  <c r="X80" i="36" l="1"/>
  <c r="Z81" i="36"/>
  <c r="BW77" i="35"/>
  <c r="BY78" i="35"/>
  <c r="X81" i="36" l="1"/>
  <c r="Z82" i="36"/>
  <c r="BW78" i="35"/>
  <c r="BY79" i="35"/>
  <c r="X82" i="36" l="1"/>
  <c r="Z83" i="36"/>
  <c r="BW79" i="35"/>
  <c r="BY80" i="35"/>
  <c r="X83" i="36" l="1"/>
  <c r="Z84" i="36"/>
  <c r="BW80" i="35"/>
  <c r="BY81" i="35"/>
  <c r="X84" i="36" l="1"/>
  <c r="Z85" i="36"/>
  <c r="BW81" i="35"/>
  <c r="BY82" i="35"/>
  <c r="X85" i="36" l="1"/>
  <c r="Z86" i="36"/>
  <c r="BW82" i="35"/>
  <c r="BY83" i="35"/>
  <c r="X86" i="36" l="1"/>
  <c r="Z87" i="36"/>
  <c r="BW83" i="35"/>
  <c r="BY84" i="35"/>
  <c r="X87" i="36" l="1"/>
  <c r="Z88" i="36"/>
  <c r="BW84" i="35"/>
  <c r="BY85" i="35"/>
  <c r="X88" i="36" l="1"/>
  <c r="Z89" i="36"/>
  <c r="BW85" i="35"/>
  <c r="BY86" i="35"/>
  <c r="X89" i="36" l="1"/>
  <c r="Z90" i="36"/>
  <c r="BW86" i="35"/>
  <c r="BY87" i="35"/>
  <c r="X90" i="36" l="1"/>
  <c r="Z91" i="36"/>
  <c r="BY88" i="35"/>
  <c r="BW87" i="35"/>
  <c r="X91" i="36" l="1"/>
  <c r="Z92" i="36"/>
  <c r="BW88" i="35"/>
  <c r="BY89" i="35"/>
  <c r="X92" i="36" l="1"/>
  <c r="Z93" i="36"/>
  <c r="BY90" i="35"/>
  <c r="BW89" i="35"/>
  <c r="X93" i="36" l="1"/>
  <c r="Z94" i="36"/>
  <c r="BW90" i="35"/>
  <c r="BY91" i="35"/>
  <c r="X94" i="36" l="1"/>
  <c r="Z95" i="36"/>
  <c r="BY92" i="35"/>
  <c r="BW91" i="35"/>
  <c r="X95" i="36" l="1"/>
  <c r="Z96" i="36"/>
  <c r="BW92" i="35"/>
  <c r="BY93" i="35"/>
  <c r="X96" i="36" l="1"/>
  <c r="Z97" i="36"/>
  <c r="BY94" i="35"/>
  <c r="BW93" i="35"/>
  <c r="X97" i="36" l="1"/>
  <c r="Z98" i="36"/>
  <c r="BW94" i="35"/>
  <c r="BY95" i="35"/>
  <c r="X98" i="36" l="1"/>
  <c r="Z99" i="36"/>
  <c r="BY96" i="35"/>
  <c r="BW95" i="35"/>
  <c r="X99" i="36" l="1"/>
  <c r="Z100" i="36"/>
  <c r="BW96" i="35"/>
  <c r="BY97" i="35"/>
  <c r="X100" i="36" l="1"/>
  <c r="Z101" i="36"/>
  <c r="BY98" i="35"/>
  <c r="BW97" i="35"/>
  <c r="X101" i="36" l="1"/>
  <c r="Z102" i="36"/>
  <c r="BY99" i="35"/>
  <c r="BW98" i="35"/>
  <c r="X102" i="36" l="1"/>
  <c r="Z103" i="36"/>
  <c r="BY100" i="35"/>
  <c r="BW99" i="35"/>
  <c r="X103" i="36" l="1"/>
  <c r="Z104" i="36"/>
  <c r="BY101" i="35"/>
  <c r="BW100" i="35"/>
  <c r="X104" i="36" l="1"/>
  <c r="Z105" i="36"/>
  <c r="BY102" i="35"/>
  <c r="BW101" i="35"/>
  <c r="X105" i="36" l="1"/>
  <c r="Z106" i="36"/>
  <c r="BY103" i="35"/>
  <c r="BW102" i="35"/>
  <c r="X106" i="36" l="1"/>
  <c r="Z107" i="36"/>
  <c r="BW103" i="35"/>
  <c r="BY104" i="35"/>
  <c r="X107" i="36" l="1"/>
  <c r="Z108" i="36"/>
  <c r="BY105" i="35"/>
  <c r="BW104" i="35"/>
  <c r="Z109" i="36" l="1"/>
  <c r="X108" i="36"/>
  <c r="BW105" i="35"/>
  <c r="BY106" i="35"/>
  <c r="X109" i="36" l="1"/>
  <c r="Z110" i="36"/>
  <c r="BW106" i="35"/>
  <c r="BY107" i="35"/>
  <c r="X110" i="36" l="1"/>
  <c r="Z111" i="36"/>
  <c r="BW107" i="35"/>
  <c r="BY108" i="35"/>
  <c r="X111" i="36" l="1"/>
  <c r="Z112" i="36"/>
  <c r="BW108" i="35"/>
  <c r="BY109" i="35"/>
  <c r="X112" i="36" l="1"/>
  <c r="Z113" i="36"/>
  <c r="BW109" i="35"/>
  <c r="BY110" i="35"/>
  <c r="X113" i="36" l="1"/>
  <c r="Z114" i="36"/>
  <c r="BW110" i="35"/>
  <c r="BY111" i="35"/>
  <c r="X114" i="36" l="1"/>
  <c r="Z115" i="36"/>
  <c r="BW111" i="35"/>
  <c r="BY112" i="35"/>
  <c r="X115" i="36" l="1"/>
  <c r="Z116" i="36"/>
  <c r="BW112" i="35"/>
  <c r="BY113" i="35"/>
  <c r="Z117" i="36" l="1"/>
  <c r="X116" i="36"/>
  <c r="BW113" i="35"/>
  <c r="BY114" i="35"/>
  <c r="X117" i="36" l="1"/>
  <c r="Z118" i="36"/>
  <c r="BW114" i="35"/>
  <c r="BY115" i="35"/>
  <c r="X118" i="36" l="1"/>
  <c r="Z119" i="36"/>
  <c r="BW115" i="35"/>
  <c r="BY116" i="35"/>
  <c r="X119" i="36" l="1"/>
  <c r="Z120" i="36"/>
  <c r="BW116" i="35"/>
  <c r="BY117" i="35"/>
  <c r="X120" i="36" l="1"/>
  <c r="Z121" i="36"/>
  <c r="BW117" i="35"/>
  <c r="BY118" i="35"/>
  <c r="X121" i="36" l="1"/>
  <c r="Z122" i="36"/>
  <c r="BW118" i="35"/>
  <c r="BY119" i="35"/>
  <c r="X122" i="36" l="1"/>
  <c r="Z123" i="36"/>
  <c r="BW119" i="35"/>
  <c r="BY120" i="35"/>
  <c r="X123" i="36" l="1"/>
  <c r="Z124" i="36"/>
  <c r="BW120" i="35"/>
  <c r="BY121" i="35"/>
  <c r="X124" i="36" l="1"/>
  <c r="Z125" i="36"/>
  <c r="BW121" i="35"/>
  <c r="BY122" i="35"/>
  <c r="X125" i="36" l="1"/>
  <c r="Z126" i="36"/>
  <c r="BW122" i="35"/>
  <c r="BY123" i="35"/>
  <c r="X126" i="36" l="1"/>
  <c r="Z127" i="36"/>
  <c r="BW123" i="35"/>
  <c r="BY124" i="35"/>
  <c r="X127" i="36" l="1"/>
  <c r="Z128" i="36"/>
  <c r="BW124" i="35"/>
  <c r="BY125" i="35"/>
  <c r="X128" i="36" l="1"/>
  <c r="Z129" i="36"/>
  <c r="BW125" i="35"/>
  <c r="BY126" i="35"/>
  <c r="X129" i="36" l="1"/>
  <c r="Z130" i="36"/>
  <c r="BW126" i="35"/>
  <c r="BY127" i="35"/>
  <c r="X130" i="36" l="1"/>
  <c r="Z131" i="36"/>
  <c r="BW127" i="35"/>
  <c r="BY128" i="35"/>
  <c r="X131" i="36" l="1"/>
  <c r="Z132" i="36"/>
  <c r="BW128" i="35"/>
  <c r="BY129" i="35"/>
  <c r="X132" i="36" l="1"/>
  <c r="Z133" i="36"/>
  <c r="BW129" i="35"/>
  <c r="BY130" i="35"/>
  <c r="X133" i="36" l="1"/>
  <c r="Z134" i="36"/>
  <c r="BW130" i="35"/>
  <c r="BY131" i="35"/>
  <c r="X134" i="36" l="1"/>
  <c r="Z135" i="36"/>
  <c r="BW131" i="35"/>
  <c r="BY132" i="35"/>
  <c r="X135" i="36" l="1"/>
  <c r="Z136" i="36"/>
  <c r="BW132" i="35"/>
  <c r="BY133" i="35"/>
  <c r="X136" i="36" l="1"/>
  <c r="Z137" i="36"/>
  <c r="BW133" i="35"/>
  <c r="BY134" i="35"/>
  <c r="X137" i="36" l="1"/>
  <c r="Z138" i="36"/>
  <c r="BW134" i="35"/>
  <c r="BY135" i="35"/>
  <c r="X138" i="36" l="1"/>
  <c r="Z139" i="36"/>
  <c r="BW135" i="35"/>
  <c r="BY136" i="35"/>
  <c r="X139" i="36" l="1"/>
  <c r="Z140" i="36"/>
  <c r="BW136" i="35"/>
  <c r="BY137" i="35"/>
  <c r="X140" i="36" l="1"/>
  <c r="Z141" i="36"/>
  <c r="BW137" i="35"/>
  <c r="BY138" i="35"/>
  <c r="X141" i="36" l="1"/>
  <c r="Z142" i="36"/>
  <c r="BW138" i="35"/>
  <c r="BY139" i="35"/>
  <c r="X142" i="36" l="1"/>
  <c r="Z143" i="36"/>
  <c r="BW139" i="35"/>
  <c r="BY140" i="35"/>
  <c r="BW140" i="35" s="1"/>
  <c r="X143" i="36" l="1"/>
  <c r="Z144" i="36"/>
  <c r="X144" i="36" s="1"/>
  <c r="Z5" i="34"/>
  <c r="Z6" i="34" s="1"/>
  <c r="Z7" i="34" s="1"/>
  <c r="Z8" i="34" s="1"/>
  <c r="Z9" i="34" s="1"/>
  <c r="Z10" i="34" s="1"/>
  <c r="Z11" i="34" s="1"/>
  <c r="Z12" i="34" s="1"/>
  <c r="CY9" i="34"/>
  <c r="BX61" i="34"/>
  <c r="BW65" i="34"/>
  <c r="BY66" i="34"/>
  <c r="BW66" i="34" s="1"/>
  <c r="BT70" i="34"/>
  <c r="BU70" i="34"/>
  <c r="BT71" i="34"/>
  <c r="BU71" i="34"/>
  <c r="BT72" i="34"/>
  <c r="BU72" i="34"/>
  <c r="BT73" i="34"/>
  <c r="BU73" i="34"/>
  <c r="BT74" i="34"/>
  <c r="BU74" i="34"/>
  <c r="BT75" i="34"/>
  <c r="BU75" i="34"/>
  <c r="BT76" i="34"/>
  <c r="BU76" i="34"/>
  <c r="BT77" i="34"/>
  <c r="BU77" i="34"/>
  <c r="BT79" i="34"/>
  <c r="BU79" i="34"/>
  <c r="BT80" i="34"/>
  <c r="BU80" i="34"/>
  <c r="BT81" i="34"/>
  <c r="BU81" i="34"/>
  <c r="BT82" i="34"/>
  <c r="BU82" i="34"/>
  <c r="BT83" i="34"/>
  <c r="BU83" i="34"/>
  <c r="BT84" i="34"/>
  <c r="BU84" i="34"/>
  <c r="BT85" i="34"/>
  <c r="BU85" i="34"/>
  <c r="BT86" i="34"/>
  <c r="BU86" i="34"/>
  <c r="BT87" i="34"/>
  <c r="BU87" i="34"/>
  <c r="BT88" i="34"/>
  <c r="BU88" i="34"/>
  <c r="AN89" i="34"/>
  <c r="AO89" i="34"/>
  <c r="BT68" i="34" s="1"/>
  <c r="BG70" i="34" s="1"/>
  <c r="AP89" i="34"/>
  <c r="BU68" i="34" s="1"/>
  <c r="BG71" i="34" s="1"/>
  <c r="BT89" i="34"/>
  <c r="BU89" i="34"/>
  <c r="AN90" i="34"/>
  <c r="AO90" i="34"/>
  <c r="BT69" i="34" s="1"/>
  <c r="AP90" i="34"/>
  <c r="BU69" i="34" s="1"/>
  <c r="BT90" i="34"/>
  <c r="BU90" i="34"/>
  <c r="AN91" i="34"/>
  <c r="AO91" i="34"/>
  <c r="AP91" i="34"/>
  <c r="BT91" i="34"/>
  <c r="BU91" i="34"/>
  <c r="AN92" i="34"/>
  <c r="AO92" i="34"/>
  <c r="AP92" i="34"/>
  <c r="BT92" i="34"/>
  <c r="BU92" i="34"/>
  <c r="AN93" i="34"/>
  <c r="AO93" i="34"/>
  <c r="AP93" i="34"/>
  <c r="BT93" i="34"/>
  <c r="BU93" i="34"/>
  <c r="AN94" i="34"/>
  <c r="AO94" i="34"/>
  <c r="AP94" i="34"/>
  <c r="BT94" i="34"/>
  <c r="BU94" i="34"/>
  <c r="AN95" i="34"/>
  <c r="AO95" i="34"/>
  <c r="AP95" i="34"/>
  <c r="BT95" i="34"/>
  <c r="BU95" i="34"/>
  <c r="AN96" i="34"/>
  <c r="AO96" i="34"/>
  <c r="AP96" i="34"/>
  <c r="BT96" i="34"/>
  <c r="BU96" i="34"/>
  <c r="AN97" i="34"/>
  <c r="AO97" i="34"/>
  <c r="AP97" i="34"/>
  <c r="BT97" i="34"/>
  <c r="BU97" i="34"/>
  <c r="AN98" i="34"/>
  <c r="AO98" i="34"/>
  <c r="AP98" i="34"/>
  <c r="BT98" i="34"/>
  <c r="BU98" i="34"/>
  <c r="AN99" i="34"/>
  <c r="AO99" i="34"/>
  <c r="BT78" i="34" s="1"/>
  <c r="BH70" i="34" s="1"/>
  <c r="AP99" i="34"/>
  <c r="BU78" i="34" s="1"/>
  <c r="BH71" i="34" s="1"/>
  <c r="BT99" i="34"/>
  <c r="BU99" i="34"/>
  <c r="AN100" i="34"/>
  <c r="AO100" i="34"/>
  <c r="AP100" i="34"/>
  <c r="BT100" i="34"/>
  <c r="BU100" i="34"/>
  <c r="AN101" i="34"/>
  <c r="AO101" i="34"/>
  <c r="AP101" i="34"/>
  <c r="BT101" i="34"/>
  <c r="BU101" i="34"/>
  <c r="AN102" i="34"/>
  <c r="AO102" i="34"/>
  <c r="AP102" i="34"/>
  <c r="BT102" i="34"/>
  <c r="BU102" i="34"/>
  <c r="AN103" i="34"/>
  <c r="AO103" i="34"/>
  <c r="AP103" i="34"/>
  <c r="BT103" i="34"/>
  <c r="BU103" i="34"/>
  <c r="AN104" i="34"/>
  <c r="AO104" i="34"/>
  <c r="AP104" i="34"/>
  <c r="BT104" i="34"/>
  <c r="BU104" i="34"/>
  <c r="AN105" i="34"/>
  <c r="AO105" i="34"/>
  <c r="AP105" i="34"/>
  <c r="BT105" i="34"/>
  <c r="BU105" i="34"/>
  <c r="AN106" i="34"/>
  <c r="AO106" i="34"/>
  <c r="AP106" i="34"/>
  <c r="BT106" i="34"/>
  <c r="BU106" i="34"/>
  <c r="AN107" i="34"/>
  <c r="AO107" i="34"/>
  <c r="AP107" i="34"/>
  <c r="BT107" i="34"/>
  <c r="BU107" i="34"/>
  <c r="AN108" i="34"/>
  <c r="AO108" i="34"/>
  <c r="AP108" i="34"/>
  <c r="AN109" i="34"/>
  <c r="AO109" i="34"/>
  <c r="AP109" i="34"/>
  <c r="BT109" i="34"/>
  <c r="BU109" i="34"/>
  <c r="AN110" i="34"/>
  <c r="AO110" i="34"/>
  <c r="AP110" i="34"/>
  <c r="BT110" i="34"/>
  <c r="BU110" i="34"/>
  <c r="AN111" i="34"/>
  <c r="AO111" i="34"/>
  <c r="AP111" i="34"/>
  <c r="AN112" i="34"/>
  <c r="AO112" i="34"/>
  <c r="AP112" i="34"/>
  <c r="BT112" i="34"/>
  <c r="BU112" i="34"/>
  <c r="AN113" i="34"/>
  <c r="AO113" i="34"/>
  <c r="AP113" i="34"/>
  <c r="BT113" i="34"/>
  <c r="BU113" i="34"/>
  <c r="AN114" i="34"/>
  <c r="AO114" i="34"/>
  <c r="AP114" i="34"/>
  <c r="BT114" i="34"/>
  <c r="BU114" i="34"/>
  <c r="AN115" i="34"/>
  <c r="AO115" i="34"/>
  <c r="AP115" i="34"/>
  <c r="BT115" i="34"/>
  <c r="BU115" i="34"/>
  <c r="AN116" i="34"/>
  <c r="AO116" i="34"/>
  <c r="AP116" i="34"/>
  <c r="BT116" i="34"/>
  <c r="BU116" i="34"/>
  <c r="AN117" i="34"/>
  <c r="AO117" i="34"/>
  <c r="AP117" i="34"/>
  <c r="BT117" i="34"/>
  <c r="BU117" i="34"/>
  <c r="AN118" i="34"/>
  <c r="AO118" i="34"/>
  <c r="AP118" i="34"/>
  <c r="BT118" i="34"/>
  <c r="BU118" i="34"/>
  <c r="AN119" i="34"/>
  <c r="AO119" i="34"/>
  <c r="AP119" i="34"/>
  <c r="BT119" i="34"/>
  <c r="BU119" i="34"/>
  <c r="AN120" i="34"/>
  <c r="AO120" i="34"/>
  <c r="AP120" i="34"/>
  <c r="BT120" i="34"/>
  <c r="BU120" i="34"/>
  <c r="AN121" i="34"/>
  <c r="AO121" i="34"/>
  <c r="AP121" i="34"/>
  <c r="AN122" i="34"/>
  <c r="AO122" i="34"/>
  <c r="AP122" i="34"/>
  <c r="BT122" i="34"/>
  <c r="BU122" i="34"/>
  <c r="AN123" i="34"/>
  <c r="AO123" i="34"/>
  <c r="AP123" i="34"/>
  <c r="BT123" i="34"/>
  <c r="BU123" i="34"/>
  <c r="AN124" i="34"/>
  <c r="AO124" i="34"/>
  <c r="AP124" i="34"/>
  <c r="BT124" i="34"/>
  <c r="BU124" i="34"/>
  <c r="AN125" i="34"/>
  <c r="AO125" i="34"/>
  <c r="AP125" i="34"/>
  <c r="BT125" i="34"/>
  <c r="BU125" i="34"/>
  <c r="AN126" i="34"/>
  <c r="AO126" i="34"/>
  <c r="AP126" i="34"/>
  <c r="BT126" i="34"/>
  <c r="BU126" i="34"/>
  <c r="AN127" i="34"/>
  <c r="AO127" i="34"/>
  <c r="AP127" i="34"/>
  <c r="BT127" i="34"/>
  <c r="BU127" i="34"/>
  <c r="AN128" i="34"/>
  <c r="AO128" i="34"/>
  <c r="AP128" i="34"/>
  <c r="BT128" i="34"/>
  <c r="BU128" i="34"/>
  <c r="AN129" i="34"/>
  <c r="AO129" i="34"/>
  <c r="BT108" i="34" s="1"/>
  <c r="BI70" i="34" s="1"/>
  <c r="AP129" i="34"/>
  <c r="BU108" i="34" s="1"/>
  <c r="BI71" i="34" s="1"/>
  <c r="BT129" i="34"/>
  <c r="BU129" i="34"/>
  <c r="AN130" i="34"/>
  <c r="AO130" i="34"/>
  <c r="AP130" i="34"/>
  <c r="BT130" i="34"/>
  <c r="BU130" i="34"/>
  <c r="AN131" i="34"/>
  <c r="AO131" i="34"/>
  <c r="AP131" i="34"/>
  <c r="BT131" i="34"/>
  <c r="BU131" i="34"/>
  <c r="AN132" i="34"/>
  <c r="AO132" i="34"/>
  <c r="BT111" i="34" s="1"/>
  <c r="AP132" i="34"/>
  <c r="BU111" i="34" s="1"/>
  <c r="BT132" i="34"/>
  <c r="BU132" i="34"/>
  <c r="AN133" i="34"/>
  <c r="AO133" i="34"/>
  <c r="AP133" i="34"/>
  <c r="BT133" i="34"/>
  <c r="BU133" i="34"/>
  <c r="AN134" i="34"/>
  <c r="AO134" i="34"/>
  <c r="AP134" i="34"/>
  <c r="BT134" i="34"/>
  <c r="BU134" i="34"/>
  <c r="AN135" i="34"/>
  <c r="AO135" i="34"/>
  <c r="AP135" i="34"/>
  <c r="BT135" i="34"/>
  <c r="BU135" i="34"/>
  <c r="AN136" i="34"/>
  <c r="AO136" i="34"/>
  <c r="AP136" i="34"/>
  <c r="BT136" i="34"/>
  <c r="BU136" i="34"/>
  <c r="AN137" i="34"/>
  <c r="AO137" i="34"/>
  <c r="AP137" i="34"/>
  <c r="BT137" i="34"/>
  <c r="BU137" i="34"/>
  <c r="AN138" i="34"/>
  <c r="AO138" i="34"/>
  <c r="AP138" i="34"/>
  <c r="BT138" i="34"/>
  <c r="BU138" i="34"/>
  <c r="AN139" i="34"/>
  <c r="AO139" i="34"/>
  <c r="AP139" i="34"/>
  <c r="BT139" i="34"/>
  <c r="BU139" i="34"/>
  <c r="AN140" i="34"/>
  <c r="AO140" i="34"/>
  <c r="AP140" i="34"/>
  <c r="BT140" i="34"/>
  <c r="BU140" i="34"/>
  <c r="AN141" i="34"/>
  <c r="AO141" i="34"/>
  <c r="AP141" i="34"/>
  <c r="BT141" i="34"/>
  <c r="BU141" i="34"/>
  <c r="AN142" i="34"/>
  <c r="AO142" i="34"/>
  <c r="BT121" i="34" s="1"/>
  <c r="BK70" i="34" s="1"/>
  <c r="AP142" i="34"/>
  <c r="BU121" i="34" s="1"/>
  <c r="BK71" i="34" s="1"/>
  <c r="AN143" i="34"/>
  <c r="AO143" i="34"/>
  <c r="AP143" i="34"/>
  <c r="BT143" i="34"/>
  <c r="BU143" i="34"/>
  <c r="AN144" i="34"/>
  <c r="AO144" i="34"/>
  <c r="AP144" i="34"/>
  <c r="AN145" i="34"/>
  <c r="AO145" i="34"/>
  <c r="AP145" i="34"/>
  <c r="AN146" i="34"/>
  <c r="AO146" i="34"/>
  <c r="AP146" i="34"/>
  <c r="AN147" i="34"/>
  <c r="AO147" i="34"/>
  <c r="AP147" i="34"/>
  <c r="AN148" i="34"/>
  <c r="AO148" i="34"/>
  <c r="AP148" i="34"/>
  <c r="AN149" i="34"/>
  <c r="AO149" i="34"/>
  <c r="AP149" i="34"/>
  <c r="AN150" i="34"/>
  <c r="AO150" i="34"/>
  <c r="AP150" i="34"/>
  <c r="AN151" i="34"/>
  <c r="AO151" i="34"/>
  <c r="AP151" i="34"/>
  <c r="AN152" i="34"/>
  <c r="AO152" i="34"/>
  <c r="AP152" i="34"/>
  <c r="AN153" i="34"/>
  <c r="AO153" i="34"/>
  <c r="AP153" i="34"/>
  <c r="AN154" i="34"/>
  <c r="AO154" i="34"/>
  <c r="AP154" i="34"/>
  <c r="AN155" i="34"/>
  <c r="AO155" i="34"/>
  <c r="AP155" i="34"/>
  <c r="AN156" i="34"/>
  <c r="AO156" i="34"/>
  <c r="AP156" i="34"/>
  <c r="AN157" i="34"/>
  <c r="AO157" i="34"/>
  <c r="AP157" i="34"/>
  <c r="AN158" i="34"/>
  <c r="AO158" i="34"/>
  <c r="AP158" i="34"/>
  <c r="AN159" i="34"/>
  <c r="AO159" i="34"/>
  <c r="AP159" i="34"/>
  <c r="AN160" i="34"/>
  <c r="AO160" i="34"/>
  <c r="AP160" i="34"/>
  <c r="AN161" i="34"/>
  <c r="AO161" i="34"/>
  <c r="AP161" i="34"/>
  <c r="AN162" i="34"/>
  <c r="AO162" i="34"/>
  <c r="AP162" i="34"/>
  <c r="AN163" i="34"/>
  <c r="AO163" i="34"/>
  <c r="BT142" i="34" s="1"/>
  <c r="BL70" i="34" s="1"/>
  <c r="AP163" i="34"/>
  <c r="BU142" i="34" s="1"/>
  <c r="BL71" i="34" s="1"/>
  <c r="AN164" i="34"/>
  <c r="AO164" i="34"/>
  <c r="AP164" i="34"/>
  <c r="BY67" i="34" l="1"/>
  <c r="AB53" i="34"/>
  <c r="AB52" i="34"/>
  <c r="BJ70" i="34"/>
  <c r="BJ71" i="34"/>
  <c r="AB49" i="34"/>
  <c r="AB48" i="34"/>
  <c r="AB47" i="34"/>
  <c r="AB51" i="34" l="1"/>
  <c r="BY68" i="34"/>
  <c r="BW67" i="34"/>
  <c r="AB50" i="34"/>
  <c r="B88" i="34" l="1"/>
  <c r="AB5" i="34" s="1"/>
  <c r="BY69" i="34"/>
  <c r="BW68" i="34"/>
  <c r="AB9" i="34" l="1"/>
  <c r="AB12" i="34"/>
  <c r="AB4" i="34"/>
  <c r="AB11" i="34"/>
  <c r="AB8" i="34"/>
  <c r="AB7" i="34"/>
  <c r="AB10" i="34"/>
  <c r="AB6" i="34"/>
  <c r="BY70" i="34"/>
  <c r="BW69" i="34"/>
  <c r="BY71" i="34" l="1"/>
  <c r="BW70" i="34"/>
  <c r="BW71" i="34" l="1"/>
  <c r="BY72" i="34"/>
  <c r="BY73" i="34" l="1"/>
  <c r="BW72" i="34"/>
  <c r="BW73" i="34" l="1"/>
  <c r="BY74" i="34"/>
  <c r="BY75" i="34" l="1"/>
  <c r="BW74" i="34"/>
  <c r="BW75" i="34" l="1"/>
  <c r="BY76" i="34"/>
  <c r="BY77" i="34" l="1"/>
  <c r="BW76" i="34"/>
  <c r="BW77" i="34" l="1"/>
  <c r="BY78" i="34"/>
  <c r="BY79" i="34" l="1"/>
  <c r="BW78" i="34"/>
  <c r="BW79" i="34" l="1"/>
  <c r="BY80" i="34"/>
  <c r="BY81" i="34" l="1"/>
  <c r="BW80" i="34"/>
  <c r="BW81" i="34" l="1"/>
  <c r="BY82" i="34"/>
  <c r="BY83" i="34" l="1"/>
  <c r="BW82" i="34"/>
  <c r="BW83" i="34" l="1"/>
  <c r="BY84" i="34"/>
  <c r="BY85" i="34" l="1"/>
  <c r="BW84" i="34"/>
  <c r="BW85" i="34" l="1"/>
  <c r="BY86" i="34"/>
  <c r="BY87" i="34" l="1"/>
  <c r="BW86" i="34"/>
  <c r="BW87" i="34" l="1"/>
  <c r="BY88" i="34"/>
  <c r="BY89" i="34" l="1"/>
  <c r="BW88" i="34"/>
  <c r="BY90" i="34" l="1"/>
  <c r="BW89" i="34"/>
  <c r="BY91" i="34" l="1"/>
  <c r="BW90" i="34"/>
  <c r="BY92" i="34" l="1"/>
  <c r="BW91" i="34"/>
  <c r="BY93" i="34" l="1"/>
  <c r="BW92" i="34"/>
  <c r="BY94" i="34" l="1"/>
  <c r="BW93" i="34"/>
  <c r="BY95" i="34" l="1"/>
  <c r="BW94" i="34"/>
  <c r="BY96" i="34" l="1"/>
  <c r="BW95" i="34"/>
  <c r="BY97" i="34" l="1"/>
  <c r="BW96" i="34"/>
  <c r="BY98" i="34" l="1"/>
  <c r="BW97" i="34"/>
  <c r="BY99" i="34" l="1"/>
  <c r="BW98" i="34"/>
  <c r="BY100" i="34" l="1"/>
  <c r="BW99" i="34"/>
  <c r="BY101" i="34" l="1"/>
  <c r="BW100" i="34"/>
  <c r="BY102" i="34" l="1"/>
  <c r="BW101" i="34"/>
  <c r="BY103" i="34" l="1"/>
  <c r="BW102" i="34"/>
  <c r="BY104" i="34" l="1"/>
  <c r="BW103" i="34"/>
  <c r="BY105" i="34" l="1"/>
  <c r="BW104" i="34"/>
  <c r="BY106" i="34" l="1"/>
  <c r="BW105" i="34"/>
  <c r="BY107" i="34" l="1"/>
  <c r="BW106" i="34"/>
  <c r="BY108" i="34" l="1"/>
  <c r="BW107" i="34"/>
  <c r="BY109" i="34" l="1"/>
  <c r="BW108" i="34"/>
  <c r="BY110" i="34" l="1"/>
  <c r="BW109" i="34"/>
  <c r="BY111" i="34" l="1"/>
  <c r="BW110" i="34"/>
  <c r="BY112" i="34" l="1"/>
  <c r="BW111" i="34"/>
  <c r="BY113" i="34" l="1"/>
  <c r="BW112" i="34"/>
  <c r="BY114" i="34" l="1"/>
  <c r="BW113" i="34"/>
  <c r="BY115" i="34" l="1"/>
  <c r="BW114" i="34"/>
  <c r="BY116" i="34" l="1"/>
  <c r="BW115" i="34"/>
  <c r="BY117" i="34" l="1"/>
  <c r="BW116" i="34"/>
  <c r="BY118" i="34" l="1"/>
  <c r="BW117" i="34"/>
  <c r="BY119" i="34" l="1"/>
  <c r="BW118" i="34"/>
  <c r="BY120" i="34" l="1"/>
  <c r="BW119" i="34"/>
  <c r="BY121" i="34" l="1"/>
  <c r="BW120" i="34"/>
  <c r="BY122" i="34" l="1"/>
  <c r="BW121" i="34"/>
  <c r="BY123" i="34" l="1"/>
  <c r="BW122" i="34"/>
  <c r="BY124" i="34" l="1"/>
  <c r="BW123" i="34"/>
  <c r="BY125" i="34" l="1"/>
  <c r="BW124" i="34"/>
  <c r="BY126" i="34" l="1"/>
  <c r="BW125" i="34"/>
  <c r="BY127" i="34" l="1"/>
  <c r="BW126" i="34"/>
  <c r="BY128" i="34" l="1"/>
  <c r="BW127" i="34"/>
  <c r="BY129" i="34" l="1"/>
  <c r="BW128" i="34"/>
  <c r="BY130" i="34" l="1"/>
  <c r="BW129" i="34"/>
  <c r="BY131" i="34" l="1"/>
  <c r="BW130" i="34"/>
  <c r="BY132" i="34" l="1"/>
  <c r="BW131" i="34"/>
  <c r="BY133" i="34" l="1"/>
  <c r="BW132" i="34"/>
  <c r="BY134" i="34" l="1"/>
  <c r="BW133" i="34"/>
  <c r="BY135" i="34" l="1"/>
  <c r="BW134" i="34"/>
  <c r="BY136" i="34" l="1"/>
  <c r="BW135" i="34"/>
  <c r="BY137" i="34" l="1"/>
  <c r="BW136" i="34"/>
  <c r="BY138" i="34" l="1"/>
  <c r="BW137" i="34"/>
  <c r="BY139" i="34" l="1"/>
  <c r="BW138" i="34"/>
  <c r="BY140" i="34" l="1"/>
  <c r="BW140" i="34" s="1"/>
  <c r="BW139" i="34"/>
  <c r="Y9" i="4" l="1"/>
  <c r="AB9" i="4"/>
  <c r="Z10" i="4"/>
  <c r="Y10" i="4" s="1"/>
  <c r="V31" i="4"/>
  <c r="V32" i="4" s="1"/>
  <c r="V33" i="4" s="1"/>
  <c r="V34" i="4" s="1"/>
  <c r="V35" i="4" s="1"/>
  <c r="V36" i="4" s="1"/>
  <c r="V37" i="4" s="1"/>
  <c r="V38" i="4" s="1"/>
  <c r="O58" i="4"/>
  <c r="P58" i="4"/>
  <c r="O59" i="4"/>
  <c r="P59" i="4"/>
  <c r="O60" i="4"/>
  <c r="P60" i="4"/>
  <c r="O61" i="4"/>
  <c r="P61" i="4"/>
  <c r="O62" i="4"/>
  <c r="P62" i="4"/>
  <c r="O63" i="4"/>
  <c r="P63" i="4"/>
  <c r="O64" i="4"/>
  <c r="P64" i="4"/>
  <c r="O65" i="4"/>
  <c r="P65" i="4"/>
  <c r="O66" i="4"/>
  <c r="P66" i="4"/>
  <c r="O67" i="4"/>
  <c r="P67" i="4"/>
  <c r="O68" i="4"/>
  <c r="P68" i="4"/>
  <c r="O69" i="4"/>
  <c r="P69" i="4"/>
  <c r="O70" i="4"/>
  <c r="P70" i="4"/>
  <c r="O71" i="4"/>
  <c r="P71" i="4"/>
  <c r="O72" i="4"/>
  <c r="P72" i="4"/>
  <c r="O73" i="4"/>
  <c r="P73" i="4"/>
  <c r="O74" i="4"/>
  <c r="P74" i="4"/>
  <c r="O75" i="4"/>
  <c r="P75" i="4"/>
  <c r="O76" i="4"/>
  <c r="P76" i="4"/>
  <c r="O77" i="4"/>
  <c r="P77" i="4"/>
  <c r="O78" i="4"/>
  <c r="P78" i="4"/>
  <c r="O79" i="4"/>
  <c r="I60" i="4" s="1"/>
  <c r="P79" i="4"/>
  <c r="I61" i="4" s="1"/>
  <c r="O80" i="4"/>
  <c r="P80" i="4"/>
  <c r="O81" i="4"/>
  <c r="P81" i="4"/>
  <c r="O82" i="4"/>
  <c r="P82" i="4"/>
  <c r="O83" i="4"/>
  <c r="P83" i="4"/>
  <c r="O84" i="4"/>
  <c r="P84" i="4"/>
  <c r="O85" i="4"/>
  <c r="P85" i="4"/>
  <c r="O86" i="4"/>
  <c r="P86" i="4"/>
  <c r="O87" i="4"/>
  <c r="P87" i="4"/>
  <c r="O88" i="4"/>
  <c r="P88" i="4"/>
  <c r="O89" i="4"/>
  <c r="P89" i="4"/>
  <c r="O90" i="4"/>
  <c r="P90" i="4"/>
  <c r="O91" i="4"/>
  <c r="P91" i="4"/>
  <c r="O92" i="4"/>
  <c r="P92" i="4"/>
  <c r="O93" i="4"/>
  <c r="P93" i="4"/>
  <c r="O94" i="4"/>
  <c r="P94" i="4"/>
  <c r="O95" i="4"/>
  <c r="P95" i="4"/>
  <c r="O96" i="4"/>
  <c r="P96" i="4"/>
  <c r="O97" i="4"/>
  <c r="P97" i="4"/>
  <c r="O98" i="4"/>
  <c r="P98" i="4"/>
  <c r="O99" i="4"/>
  <c r="P99" i="4"/>
  <c r="O100" i="4"/>
  <c r="P100" i="4"/>
  <c r="O101" i="4"/>
  <c r="P101" i="4"/>
  <c r="O102" i="4"/>
  <c r="P102" i="4"/>
  <c r="O103" i="4"/>
  <c r="P103" i="4"/>
  <c r="O104" i="4"/>
  <c r="P104" i="4"/>
  <c r="O105" i="4"/>
  <c r="P105" i="4"/>
  <c r="O106" i="4"/>
  <c r="P106" i="4"/>
  <c r="O107" i="4"/>
  <c r="P107" i="4"/>
  <c r="O108" i="4"/>
  <c r="P108" i="4"/>
  <c r="O109" i="4"/>
  <c r="P109" i="4"/>
  <c r="O110" i="4"/>
  <c r="P110" i="4"/>
  <c r="O111" i="4"/>
  <c r="K60" i="4" s="1"/>
  <c r="P111" i="4"/>
  <c r="K61" i="4" s="1"/>
  <c r="O112" i="4"/>
  <c r="P112" i="4"/>
  <c r="O113" i="4"/>
  <c r="P113" i="4"/>
  <c r="O114" i="4"/>
  <c r="P114" i="4"/>
  <c r="O115" i="4"/>
  <c r="P115" i="4"/>
  <c r="O116" i="4"/>
  <c r="P116" i="4"/>
  <c r="O117" i="4"/>
  <c r="P117" i="4"/>
  <c r="O118" i="4"/>
  <c r="P118" i="4"/>
  <c r="O119" i="4"/>
  <c r="P119" i="4"/>
  <c r="O120" i="4"/>
  <c r="P120" i="4"/>
  <c r="O121" i="4"/>
  <c r="P121" i="4"/>
  <c r="O122" i="4"/>
  <c r="J60" i="4" s="1"/>
  <c r="P122" i="4"/>
  <c r="J61" i="4" s="1"/>
  <c r="O123" i="4"/>
  <c r="P123" i="4"/>
  <c r="O124" i="4"/>
  <c r="P124" i="4"/>
  <c r="O125" i="4"/>
  <c r="P125" i="4"/>
  <c r="O126" i="4"/>
  <c r="P126" i="4"/>
  <c r="O127" i="4"/>
  <c r="P127" i="4"/>
  <c r="O128" i="4"/>
  <c r="P128" i="4"/>
  <c r="O129" i="4"/>
  <c r="P129" i="4"/>
  <c r="O130" i="4"/>
  <c r="P130" i="4"/>
  <c r="O131" i="4"/>
  <c r="P131" i="4"/>
  <c r="O132" i="4"/>
  <c r="P132" i="4"/>
  <c r="O133" i="4"/>
  <c r="P133" i="4"/>
  <c r="H60" i="4" l="1"/>
  <c r="L61" i="4"/>
  <c r="L60" i="4"/>
  <c r="H61" i="4"/>
  <c r="G61" i="4"/>
  <c r="Z11" i="4"/>
  <c r="Z12" i="4" s="1"/>
  <c r="Z13" i="4" s="1"/>
  <c r="G60" i="4"/>
  <c r="Y11" i="4" l="1"/>
  <c r="X20" i="4"/>
  <c r="X24" i="4"/>
  <c r="Y12" i="4"/>
  <c r="X19" i="4"/>
  <c r="X25" i="4"/>
  <c r="Z14" i="4"/>
  <c r="Y13" i="4"/>
  <c r="Z15" i="4" l="1"/>
  <c r="Y14" i="4"/>
  <c r="Z16" i="4" l="1"/>
  <c r="Y15" i="4"/>
  <c r="Y16" i="4" l="1"/>
  <c r="Z17" i="4"/>
  <c r="Z18" i="4" l="1"/>
  <c r="Y17" i="4"/>
  <c r="Z19" i="4" l="1"/>
  <c r="Y18" i="4"/>
  <c r="Y19" i="4" l="1"/>
  <c r="Z20" i="4"/>
  <c r="Z21" i="4" l="1"/>
  <c r="Y20" i="4"/>
  <c r="Z22" i="4" l="1"/>
  <c r="Y21" i="4"/>
  <c r="Y22" i="4" l="1"/>
  <c r="Z23" i="4"/>
  <c r="Z24" i="4" l="1"/>
  <c r="Y23" i="4"/>
  <c r="Y24" i="4" l="1"/>
  <c r="Z25" i="4"/>
  <c r="Y25" i="4" l="1"/>
  <c r="Z26" i="4"/>
  <c r="Z27" i="4" l="1"/>
  <c r="Y26" i="4"/>
  <c r="Z28" i="4" l="1"/>
  <c r="Y27" i="4"/>
  <c r="Y28" i="4" l="1"/>
  <c r="Z29" i="4"/>
  <c r="Y29" i="4" l="1"/>
  <c r="Z30" i="4"/>
  <c r="Y30" i="4" s="1"/>
  <c r="Z31" i="4" l="1"/>
  <c r="Y31" i="4" l="1"/>
  <c r="Z32" i="4"/>
  <c r="Z33" i="4" l="1"/>
  <c r="Y32" i="4"/>
  <c r="Y33" i="4" l="1"/>
  <c r="Z34" i="4"/>
  <c r="Z35" i="4" l="1"/>
  <c r="Y34" i="4"/>
  <c r="Y35" i="4" l="1"/>
  <c r="Z36" i="4"/>
  <c r="Z37" i="4" l="1"/>
  <c r="Y36" i="4"/>
  <c r="Y37" i="4" l="1"/>
  <c r="Z38" i="4"/>
  <c r="Z39" i="4" l="1"/>
  <c r="Y38" i="4"/>
  <c r="Z40" i="4" l="1"/>
  <c r="Y39" i="4"/>
  <c r="Y40" i="4" l="1"/>
  <c r="Z41" i="4"/>
  <c r="Z42" i="4" l="1"/>
  <c r="Y41" i="4"/>
  <c r="Z43" i="4" l="1"/>
  <c r="Y42" i="4"/>
  <c r="Y43" i="4" l="1"/>
  <c r="Z44" i="4"/>
  <c r="Y44" i="4" l="1"/>
  <c r="Z45" i="4"/>
  <c r="Z46" i="4" l="1"/>
  <c r="Y45" i="4"/>
  <c r="Z47" i="4" l="1"/>
  <c r="Y46" i="4"/>
  <c r="Y47" i="4" l="1"/>
  <c r="Z48" i="4"/>
  <c r="Y48" i="4" l="1"/>
  <c r="Z49" i="4"/>
  <c r="Z50" i="4" l="1"/>
  <c r="Y49" i="4"/>
  <c r="Z51" i="4" l="1"/>
  <c r="Y50" i="4"/>
  <c r="Y51" i="4" l="1"/>
  <c r="Z52" i="4"/>
  <c r="Y52" i="4" l="1"/>
  <c r="Z53" i="4"/>
  <c r="Z54" i="4" l="1"/>
  <c r="Y53" i="4"/>
  <c r="Z55" i="4" l="1"/>
  <c r="Y54" i="4"/>
  <c r="Y55" i="4" l="1"/>
  <c r="Z56" i="4"/>
  <c r="Y56" i="4" l="1"/>
  <c r="Z57" i="4"/>
  <c r="Z58" i="4" l="1"/>
  <c r="Y57" i="4"/>
  <c r="Y58" i="4" l="1"/>
  <c r="Z59" i="4"/>
  <c r="Z60" i="4" l="1"/>
  <c r="Y59" i="4"/>
  <c r="Z61" i="4" l="1"/>
  <c r="Y60" i="4"/>
  <c r="Y61" i="4" l="1"/>
  <c r="Z62" i="4"/>
  <c r="Z63" i="4" l="1"/>
  <c r="Y62" i="4"/>
  <c r="Y63" i="4" l="1"/>
  <c r="Z64" i="4"/>
  <c r="Z65" i="4" l="1"/>
  <c r="Y64" i="4"/>
  <c r="Y65" i="4" l="1"/>
  <c r="Z66" i="4"/>
  <c r="Z67" i="4" l="1"/>
  <c r="Y66" i="4"/>
  <c r="Y67" i="4" l="1"/>
  <c r="Z68" i="4"/>
  <c r="Z69" i="4" l="1"/>
  <c r="Y68" i="4"/>
  <c r="Y69" i="4" l="1"/>
  <c r="Z70" i="4"/>
  <c r="Z71" i="4" l="1"/>
  <c r="Y70" i="4"/>
  <c r="Y71" i="4" l="1"/>
  <c r="Z72" i="4"/>
  <c r="Z73" i="4" l="1"/>
  <c r="Y72" i="4"/>
  <c r="Y73" i="4" l="1"/>
  <c r="Z74" i="4"/>
  <c r="Z75" i="4" l="1"/>
  <c r="Y74" i="4"/>
  <c r="Y75" i="4" l="1"/>
  <c r="Z76" i="4"/>
  <c r="Z77" i="4" l="1"/>
  <c r="Y76" i="4"/>
  <c r="Y77" i="4" l="1"/>
  <c r="Z78" i="4"/>
  <c r="Z79" i="4" l="1"/>
  <c r="Y78" i="4"/>
  <c r="Y79" i="4" l="1"/>
  <c r="Z80" i="4"/>
  <c r="Z81" i="4" l="1"/>
  <c r="Y80" i="4"/>
  <c r="Y81" i="4" l="1"/>
  <c r="Z82" i="4"/>
  <c r="Z83" i="4" l="1"/>
  <c r="Y82" i="4"/>
  <c r="Y83" i="4" l="1"/>
  <c r="Z84" i="4"/>
  <c r="Y84" i="4" s="1"/>
  <c r="V42" i="4" l="1"/>
  <c r="X33" i="4" l="1"/>
  <c r="X31" i="4"/>
  <c r="X30" i="4"/>
  <c r="X32" i="4"/>
  <c r="X38" i="4"/>
  <c r="X37" i="4"/>
  <c r="X36" i="4"/>
  <c r="X35" i="4"/>
  <c r="X34" i="4"/>
  <c r="N37" i="71"/>
  <c r="E51" i="71"/>
  <c r="N51" i="71"/>
  <c r="E100" i="71"/>
  <c r="N100" i="71"/>
  <c r="E114" i="71"/>
  <c r="N114" i="71"/>
  <c r="E163" i="71"/>
  <c r="N163" i="71"/>
  <c r="E177" i="71"/>
  <c r="N177" i="71"/>
  <c r="E226" i="71"/>
  <c r="N226" i="71"/>
  <c r="E240" i="71"/>
  <c r="N240" i="71"/>
  <c r="E289" i="71"/>
  <c r="N289" i="71"/>
  <c r="E303" i="71"/>
  <c r="N303" i="71"/>
  <c r="E352" i="71"/>
  <c r="N352" i="71"/>
  <c r="E366" i="71"/>
  <c r="N366" i="71"/>
  <c r="E415" i="71"/>
  <c r="N415" i="71"/>
  <c r="E429" i="71"/>
  <c r="N429" i="71"/>
  <c r="N39" i="71"/>
  <c r="E53" i="71"/>
  <c r="N53" i="71"/>
  <c r="E102" i="71"/>
  <c r="N102" i="71"/>
  <c r="E116" i="71"/>
  <c r="N116" i="71"/>
  <c r="E165" i="71"/>
  <c r="N165" i="71"/>
  <c r="E179" i="71"/>
  <c r="N179" i="71"/>
  <c r="E228" i="71"/>
  <c r="N228" i="71"/>
  <c r="E242" i="71"/>
  <c r="N242" i="71"/>
  <c r="E291" i="71"/>
  <c r="N291" i="71"/>
  <c r="E305" i="71"/>
  <c r="N305" i="71"/>
  <c r="E354" i="71"/>
  <c r="N354" i="71"/>
  <c r="E368" i="71"/>
  <c r="N368" i="71"/>
  <c r="E417" i="71"/>
  <c r="N417" i="71"/>
  <c r="E431" i="71"/>
  <c r="N431" i="71"/>
  <c r="N40" i="71"/>
  <c r="N41" i="71"/>
  <c r="N42" i="71"/>
  <c r="N43" i="71"/>
  <c r="N44" i="71"/>
  <c r="N45" i="71"/>
  <c r="N46" i="71"/>
  <c r="N47" i="71"/>
  <c r="E54" i="71"/>
  <c r="N54" i="71"/>
  <c r="E55" i="71"/>
  <c r="N55" i="71"/>
  <c r="E56" i="71"/>
  <c r="N56" i="71"/>
  <c r="E57" i="71"/>
  <c r="N57" i="71"/>
  <c r="E58" i="71"/>
  <c r="N58" i="71"/>
  <c r="E59" i="71"/>
  <c r="N59" i="71"/>
  <c r="E60" i="71"/>
  <c r="N60" i="71"/>
  <c r="E61" i="71"/>
  <c r="N61" i="71"/>
  <c r="E103" i="71"/>
  <c r="N103" i="71"/>
  <c r="E104" i="71"/>
  <c r="N104" i="71"/>
  <c r="E105" i="71"/>
  <c r="N105" i="71"/>
  <c r="E106" i="71"/>
  <c r="N106" i="71"/>
  <c r="E107" i="71"/>
  <c r="N107" i="71"/>
  <c r="E108" i="71"/>
  <c r="N108" i="71"/>
  <c r="E109" i="71"/>
  <c r="N109" i="71"/>
  <c r="E110" i="71"/>
  <c r="N110" i="71"/>
  <c r="E117" i="71"/>
  <c r="N117" i="71"/>
  <c r="E118" i="71"/>
  <c r="N118" i="71"/>
  <c r="E119" i="71"/>
  <c r="N119" i="71"/>
  <c r="E120" i="71"/>
  <c r="N120" i="71"/>
  <c r="E121" i="71"/>
  <c r="N121" i="71"/>
  <c r="E122" i="71"/>
  <c r="N122" i="71"/>
  <c r="E123" i="71"/>
  <c r="N123" i="71"/>
  <c r="E124" i="71"/>
  <c r="N124" i="71"/>
  <c r="E166" i="71"/>
  <c r="N166" i="71"/>
  <c r="E167" i="71"/>
  <c r="N167" i="71"/>
  <c r="E168" i="71"/>
  <c r="N168" i="71"/>
  <c r="E169" i="71"/>
  <c r="N169" i="71"/>
  <c r="E170" i="71"/>
  <c r="N170" i="71"/>
  <c r="E171" i="71"/>
  <c r="N171" i="71"/>
  <c r="E172" i="71"/>
  <c r="N172" i="71"/>
  <c r="E173" i="71"/>
  <c r="N173" i="71"/>
  <c r="E180" i="71"/>
  <c r="N180" i="71"/>
  <c r="E181" i="71"/>
  <c r="N181" i="71"/>
  <c r="E182" i="71"/>
  <c r="N182" i="71"/>
  <c r="E183" i="71"/>
  <c r="N183" i="71"/>
  <c r="E184" i="71"/>
  <c r="N184" i="71"/>
  <c r="E185" i="71"/>
  <c r="N185" i="71"/>
  <c r="E186" i="71"/>
  <c r="N186" i="71"/>
  <c r="E187" i="71"/>
  <c r="N187" i="71"/>
  <c r="E229" i="71"/>
  <c r="N229" i="71"/>
  <c r="E230" i="71"/>
  <c r="N230" i="71"/>
  <c r="E231" i="71"/>
  <c r="N231" i="71"/>
  <c r="E232" i="71"/>
  <c r="N232" i="71"/>
  <c r="E233" i="71"/>
  <c r="N233" i="71"/>
  <c r="E234" i="71"/>
  <c r="N234" i="71"/>
  <c r="E235" i="71"/>
  <c r="N235" i="71"/>
  <c r="E236" i="71"/>
  <c r="N236" i="71"/>
  <c r="E243" i="71"/>
  <c r="N243" i="71"/>
  <c r="E244" i="71"/>
  <c r="N244" i="71"/>
  <c r="E245" i="71"/>
  <c r="N245" i="71"/>
  <c r="E246" i="71"/>
  <c r="N246" i="71"/>
  <c r="E247" i="71"/>
  <c r="N247" i="71"/>
  <c r="E248" i="71"/>
  <c r="N248" i="71"/>
  <c r="E249" i="71"/>
  <c r="N249" i="71"/>
  <c r="E250" i="71"/>
  <c r="N250" i="71"/>
  <c r="E292" i="71"/>
  <c r="N292" i="71"/>
  <c r="E293" i="71"/>
  <c r="N293" i="71"/>
  <c r="E294" i="71"/>
  <c r="N294" i="71"/>
  <c r="E295" i="71"/>
  <c r="N295" i="71"/>
  <c r="E296" i="71"/>
  <c r="N296" i="71"/>
  <c r="E297" i="71"/>
  <c r="N297" i="71"/>
  <c r="E298" i="71"/>
  <c r="N298" i="71"/>
  <c r="E299" i="71"/>
  <c r="N299" i="71"/>
  <c r="E306" i="71"/>
  <c r="N306" i="71"/>
  <c r="E307" i="71"/>
  <c r="N307" i="71"/>
  <c r="E308" i="71"/>
  <c r="N308" i="71"/>
  <c r="E309" i="71"/>
  <c r="N309" i="71"/>
  <c r="E310" i="71"/>
  <c r="N310" i="71"/>
  <c r="E311" i="71"/>
  <c r="N311" i="71"/>
  <c r="E312" i="71"/>
  <c r="N312" i="71"/>
  <c r="E313" i="71"/>
  <c r="N313" i="71"/>
  <c r="E355" i="71"/>
  <c r="N355" i="71"/>
  <c r="E356" i="71"/>
  <c r="N356" i="71"/>
  <c r="E357" i="71"/>
  <c r="N357" i="71"/>
  <c r="E358" i="71"/>
  <c r="N358" i="71"/>
  <c r="E359" i="71"/>
  <c r="N359" i="71"/>
  <c r="E360" i="71"/>
  <c r="N360" i="71"/>
  <c r="E361" i="71"/>
  <c r="N361" i="71"/>
  <c r="E362" i="71"/>
  <c r="N362" i="71"/>
  <c r="E369" i="71"/>
  <c r="N369" i="71"/>
  <c r="E370" i="71"/>
  <c r="N370" i="71"/>
  <c r="E371" i="71"/>
  <c r="N371" i="71"/>
  <c r="E372" i="71"/>
  <c r="N372" i="71"/>
  <c r="E373" i="71"/>
  <c r="N373" i="71"/>
  <c r="E374" i="71"/>
  <c r="N374" i="71"/>
  <c r="E375" i="71"/>
  <c r="N375" i="71"/>
  <c r="E376" i="71"/>
  <c r="N376" i="71"/>
  <c r="E418" i="71"/>
  <c r="N418" i="71"/>
  <c r="E419" i="71"/>
  <c r="N419" i="71"/>
  <c r="E420" i="71"/>
  <c r="N420" i="71"/>
  <c r="E421" i="71"/>
  <c r="N421" i="71"/>
  <c r="E422" i="71"/>
  <c r="N422" i="71"/>
  <c r="E423" i="71"/>
  <c r="N423" i="71"/>
  <c r="E424" i="71"/>
  <c r="N424" i="71"/>
  <c r="E425" i="71"/>
  <c r="N425" i="71"/>
  <c r="E432" i="71"/>
  <c r="N432" i="71"/>
  <c r="E433" i="71"/>
  <c r="N433" i="71"/>
  <c r="E434" i="71"/>
  <c r="N434" i="71"/>
  <c r="E435" i="71"/>
  <c r="N435" i="71"/>
  <c r="E436" i="71"/>
  <c r="N436" i="71"/>
  <c r="E437" i="71"/>
  <c r="N437" i="71"/>
  <c r="E438" i="71"/>
  <c r="N438" i="71"/>
  <c r="E439" i="71"/>
  <c r="N439" i="71"/>
</calcChain>
</file>

<file path=xl/sharedStrings.xml><?xml version="1.0" encoding="utf-8"?>
<sst xmlns="http://schemas.openxmlformats.org/spreadsheetml/2006/main" count="2536" uniqueCount="207">
  <si>
    <t>Y</t>
  </si>
  <si>
    <t>X</t>
  </si>
  <si>
    <t>Ordonnées</t>
  </si>
  <si>
    <t>abscisses</t>
  </si>
  <si>
    <t>Balises</t>
  </si>
  <si>
    <t>Localisation des balises sélectionnées</t>
  </si>
  <si>
    <t>Localisation des balises</t>
  </si>
  <si>
    <t>Affichage des balises</t>
  </si>
  <si>
    <t>Temps de poinçonnage (minutes)</t>
  </si>
  <si>
    <t>Départ / Arrivée</t>
  </si>
  <si>
    <t>m</t>
  </si>
  <si>
    <t>Temps (min)</t>
  </si>
  <si>
    <t>Vitesse (Km/h)</t>
  </si>
  <si>
    <t>Note (/8)</t>
  </si>
  <si>
    <r>
      <t>5</t>
    </r>
    <r>
      <rPr>
        <vertAlign val="superscript"/>
        <sz val="20"/>
        <color theme="1"/>
        <rFont val="Cambria"/>
        <family val="1"/>
        <scheme val="major"/>
      </rPr>
      <t>ème</t>
    </r>
    <r>
      <rPr>
        <sz val="20"/>
        <color theme="1"/>
        <rFont val="Cambria"/>
        <family val="1"/>
        <scheme val="major"/>
      </rP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6</t>
    </r>
    <r>
      <rPr>
        <vertAlign val="superscript"/>
        <sz val="20"/>
        <color theme="1"/>
        <rFont val="Cambria"/>
        <family val="1"/>
        <scheme val="major"/>
      </rPr>
      <t>ème</t>
    </r>
  </si>
  <si>
    <r>
      <t>4</t>
    </r>
    <r>
      <rPr>
        <vertAlign val="superscript"/>
        <sz val="20"/>
        <color theme="1"/>
        <rFont val="Cambria"/>
        <family val="1"/>
        <scheme val="major"/>
      </rPr>
      <t>ème</t>
    </r>
    <r>
      <rPr>
        <sz val="20"/>
        <color theme="1"/>
        <rFont val="Cambria"/>
        <family val="1"/>
        <scheme val="major"/>
      </rP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5</t>
    </r>
    <r>
      <rPr>
        <vertAlign val="superscript"/>
        <sz val="20"/>
        <color theme="1"/>
        <rFont val="Cambria"/>
        <family val="1"/>
        <scheme val="major"/>
      </rPr>
      <t>ème</t>
    </r>
  </si>
  <si>
    <r>
      <t>3</t>
    </r>
    <r>
      <rPr>
        <vertAlign val="superscript"/>
        <sz val="20"/>
        <color theme="1"/>
        <rFont val="Cambria"/>
        <family val="1"/>
        <scheme val="major"/>
      </rPr>
      <t>ème</t>
    </r>
    <r>
      <rPr>
        <sz val="20"/>
        <color theme="1"/>
        <rFont val="Cambria"/>
        <family val="1"/>
        <scheme val="major"/>
      </rP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4</t>
    </r>
    <r>
      <rPr>
        <vertAlign val="superscript"/>
        <sz val="20"/>
        <color theme="1"/>
        <rFont val="Cambria"/>
        <family val="1"/>
        <scheme val="major"/>
      </rPr>
      <t>ème</t>
    </r>
  </si>
  <si>
    <r>
      <t>2</t>
    </r>
    <r>
      <rPr>
        <vertAlign val="superscript"/>
        <sz val="20"/>
        <color theme="1"/>
        <rFont val="Cambria"/>
        <family val="1"/>
        <scheme val="major"/>
      </rPr>
      <t>ème</t>
    </r>
    <r>
      <rPr>
        <sz val="20"/>
        <color theme="1"/>
        <rFont val="Cambria"/>
        <family val="1"/>
        <scheme val="major"/>
      </rP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3</t>
    </r>
    <r>
      <rPr>
        <vertAlign val="superscript"/>
        <sz val="20"/>
        <color theme="1"/>
        <rFont val="Cambria"/>
        <family val="1"/>
        <scheme val="major"/>
      </rPr>
      <t>ème</t>
    </r>
  </si>
  <si>
    <r>
      <t>1</t>
    </r>
    <r>
      <rPr>
        <vertAlign val="superscript"/>
        <sz val="20"/>
        <color theme="1"/>
        <rFont val="Cambria"/>
        <family val="1"/>
        <scheme val="major"/>
      </rPr>
      <t>er</t>
    </r>
    <r>
      <rPr>
        <sz val="20"/>
        <color theme="1"/>
        <rFont val="Cambria"/>
        <family val="1"/>
        <scheme val="major"/>
      </rP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2</t>
    </r>
    <r>
      <rPr>
        <vertAlign val="superscript"/>
        <sz val="20"/>
        <color theme="1"/>
        <rFont val="Cambria"/>
        <family val="1"/>
        <scheme val="major"/>
      </rPr>
      <t>ème</t>
    </r>
  </si>
  <si>
    <r>
      <t xml:space="preserve">Départ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1</t>
    </r>
    <r>
      <rPr>
        <vertAlign val="superscript"/>
        <sz val="20"/>
        <color theme="1"/>
        <rFont val="Cambria"/>
        <family val="1"/>
        <scheme val="major"/>
      </rPr>
      <t>er</t>
    </r>
  </si>
  <si>
    <t>Distances entre chaque balise (m)</t>
  </si>
  <si>
    <t>Numéro de balise</t>
  </si>
  <si>
    <t>Course d'orientation au Parc de Parilly</t>
  </si>
  <si>
    <t xml:space="preserve"> </t>
  </si>
  <si>
    <t>Temps de poinçonnage (min)</t>
  </si>
  <si>
    <t>Départ
Arrivée</t>
  </si>
  <si>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Arivée</t>
    </r>
  </si>
  <si>
    <r>
      <t>5</t>
    </r>
    <r>
      <rPr>
        <vertAlign val="superscript"/>
        <sz val="14"/>
        <color theme="1"/>
        <rFont val="Cambria"/>
        <family val="1"/>
        <scheme val="major"/>
      </rPr>
      <t>ème</t>
    </r>
    <r>
      <rPr>
        <sz val="14"/>
        <color theme="1"/>
        <rFont val="Cambria"/>
        <family val="1"/>
        <scheme val="major"/>
      </rPr>
      <t xml:space="preserve">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6</t>
    </r>
    <r>
      <rPr>
        <vertAlign val="superscript"/>
        <sz val="14"/>
        <color theme="1"/>
        <rFont val="Cambria"/>
        <family val="1"/>
        <scheme val="major"/>
      </rPr>
      <t>ème</t>
    </r>
  </si>
  <si>
    <r>
      <t>4</t>
    </r>
    <r>
      <rPr>
        <vertAlign val="superscript"/>
        <sz val="14"/>
        <color theme="1"/>
        <rFont val="Cambria"/>
        <family val="1"/>
        <scheme val="major"/>
      </rPr>
      <t>ème</t>
    </r>
    <r>
      <rPr>
        <sz val="14"/>
        <color theme="1"/>
        <rFont val="Cambria"/>
        <family val="1"/>
        <scheme val="major"/>
      </rPr>
      <t xml:space="preserve">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5</t>
    </r>
    <r>
      <rPr>
        <vertAlign val="superscript"/>
        <sz val="14"/>
        <color theme="1"/>
        <rFont val="Cambria"/>
        <family val="1"/>
        <scheme val="major"/>
      </rPr>
      <t>ème</t>
    </r>
  </si>
  <si>
    <r>
      <t>3</t>
    </r>
    <r>
      <rPr>
        <vertAlign val="superscript"/>
        <sz val="14"/>
        <color theme="1"/>
        <rFont val="Cambria"/>
        <family val="1"/>
        <scheme val="major"/>
      </rPr>
      <t>ème</t>
    </r>
    <r>
      <rPr>
        <sz val="14"/>
        <color theme="1"/>
        <rFont val="Cambria"/>
        <family val="1"/>
        <scheme val="major"/>
      </rPr>
      <t xml:space="preserve">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4</t>
    </r>
    <r>
      <rPr>
        <vertAlign val="superscript"/>
        <sz val="14"/>
        <color theme="1"/>
        <rFont val="Cambria"/>
        <family val="1"/>
        <scheme val="major"/>
      </rPr>
      <t>ème</t>
    </r>
  </si>
  <si>
    <r>
      <t>2</t>
    </r>
    <r>
      <rPr>
        <vertAlign val="superscript"/>
        <sz val="14"/>
        <color theme="1"/>
        <rFont val="Cambria"/>
        <family val="1"/>
        <scheme val="major"/>
      </rPr>
      <t>ème</t>
    </r>
    <r>
      <rPr>
        <sz val="14"/>
        <color theme="1"/>
        <rFont val="Cambria"/>
        <family val="1"/>
        <scheme val="major"/>
      </rPr>
      <t xml:space="preserve">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3</t>
    </r>
    <r>
      <rPr>
        <vertAlign val="superscript"/>
        <sz val="14"/>
        <color theme="1"/>
        <rFont val="Cambria"/>
        <family val="1"/>
        <scheme val="major"/>
      </rPr>
      <t>ème</t>
    </r>
  </si>
  <si>
    <r>
      <t>1</t>
    </r>
    <r>
      <rPr>
        <vertAlign val="superscript"/>
        <sz val="14"/>
        <color theme="1"/>
        <rFont val="Cambria"/>
        <family val="1"/>
        <scheme val="major"/>
      </rPr>
      <t>er</t>
    </r>
    <r>
      <rPr>
        <sz val="14"/>
        <color theme="1"/>
        <rFont val="Cambria"/>
        <family val="1"/>
        <scheme val="major"/>
      </rPr>
      <t xml:space="preserve">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2</t>
    </r>
    <r>
      <rPr>
        <vertAlign val="superscript"/>
        <sz val="14"/>
        <color theme="1"/>
        <rFont val="Cambria"/>
        <family val="1"/>
        <scheme val="major"/>
      </rPr>
      <t>ème</t>
    </r>
  </si>
  <si>
    <r>
      <t xml:space="preserve">Départ </t>
    </r>
    <r>
      <rPr>
        <sz val="14"/>
        <color theme="1"/>
        <rFont val="Wingdings 3"/>
        <family val="1"/>
        <charset val="2"/>
      </rPr>
      <t>[</t>
    </r>
    <r>
      <rPr>
        <sz val="14"/>
        <color theme="1"/>
        <rFont val="Cambria"/>
        <family val="1"/>
        <scheme val="major"/>
      </rPr>
      <t xml:space="preserve"> 1</t>
    </r>
    <r>
      <rPr>
        <vertAlign val="superscript"/>
        <sz val="14"/>
        <color theme="1"/>
        <rFont val="Cambria"/>
        <family val="1"/>
        <scheme val="major"/>
      </rPr>
      <t>er</t>
    </r>
  </si>
  <si>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Arivée</t>
    </r>
  </si>
  <si>
    <r>
      <t>5</t>
    </r>
    <r>
      <rPr>
        <vertAlign val="superscript"/>
        <sz val="12"/>
        <color theme="1"/>
        <rFont val="Cambria"/>
        <family val="1"/>
        <scheme val="major"/>
      </rPr>
      <t>ème</t>
    </r>
    <r>
      <rPr>
        <sz val="12"/>
        <color theme="1"/>
        <rFont val="Cambria"/>
        <family val="1"/>
        <scheme val="major"/>
      </rPr>
      <t xml:space="preserve">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6</t>
    </r>
    <r>
      <rPr>
        <vertAlign val="superscript"/>
        <sz val="12"/>
        <color theme="1"/>
        <rFont val="Cambria"/>
        <family val="1"/>
        <scheme val="major"/>
      </rPr>
      <t>ème</t>
    </r>
  </si>
  <si>
    <r>
      <t>4</t>
    </r>
    <r>
      <rPr>
        <vertAlign val="superscript"/>
        <sz val="12"/>
        <color theme="1"/>
        <rFont val="Cambria"/>
        <family val="1"/>
        <scheme val="major"/>
      </rPr>
      <t>ème</t>
    </r>
    <r>
      <rPr>
        <sz val="12"/>
        <color theme="1"/>
        <rFont val="Cambria"/>
        <family val="1"/>
        <scheme val="major"/>
      </rPr>
      <t xml:space="preserve">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5</t>
    </r>
    <r>
      <rPr>
        <vertAlign val="superscript"/>
        <sz val="12"/>
        <color theme="1"/>
        <rFont val="Cambria"/>
        <family val="1"/>
        <scheme val="major"/>
      </rPr>
      <t>ème</t>
    </r>
  </si>
  <si>
    <r>
      <t>3</t>
    </r>
    <r>
      <rPr>
        <vertAlign val="superscript"/>
        <sz val="12"/>
        <color theme="1"/>
        <rFont val="Cambria"/>
        <family val="1"/>
        <scheme val="major"/>
      </rPr>
      <t>ème</t>
    </r>
    <r>
      <rPr>
        <sz val="12"/>
        <color theme="1"/>
        <rFont val="Cambria"/>
        <family val="1"/>
        <scheme val="major"/>
      </rPr>
      <t xml:space="preserve">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4</t>
    </r>
    <r>
      <rPr>
        <vertAlign val="superscript"/>
        <sz val="12"/>
        <color theme="1"/>
        <rFont val="Cambria"/>
        <family val="1"/>
        <scheme val="major"/>
      </rPr>
      <t>ème</t>
    </r>
  </si>
  <si>
    <r>
      <t>2</t>
    </r>
    <r>
      <rPr>
        <vertAlign val="superscript"/>
        <sz val="12"/>
        <color theme="1"/>
        <rFont val="Cambria"/>
        <family val="1"/>
        <scheme val="major"/>
      </rPr>
      <t>ème</t>
    </r>
    <r>
      <rPr>
        <sz val="12"/>
        <color theme="1"/>
        <rFont val="Cambria"/>
        <family val="1"/>
        <scheme val="major"/>
      </rPr>
      <t xml:space="preserve">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3</t>
    </r>
    <r>
      <rPr>
        <vertAlign val="superscript"/>
        <sz val="12"/>
        <color theme="1"/>
        <rFont val="Cambria"/>
        <family val="1"/>
        <scheme val="major"/>
      </rPr>
      <t>ème</t>
    </r>
  </si>
  <si>
    <r>
      <t>1</t>
    </r>
    <r>
      <rPr>
        <vertAlign val="superscript"/>
        <sz val="12"/>
        <color theme="1"/>
        <rFont val="Cambria"/>
        <family val="1"/>
        <scheme val="major"/>
      </rPr>
      <t>er</t>
    </r>
    <r>
      <rPr>
        <sz val="12"/>
        <color theme="1"/>
        <rFont val="Cambria"/>
        <family val="1"/>
        <scheme val="major"/>
      </rPr>
      <t xml:space="preserve">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2</t>
    </r>
    <r>
      <rPr>
        <vertAlign val="superscript"/>
        <sz val="12"/>
        <color theme="1"/>
        <rFont val="Cambria"/>
        <family val="1"/>
        <scheme val="major"/>
      </rPr>
      <t>ème</t>
    </r>
  </si>
  <si>
    <r>
      <t xml:space="preserve">Départ </t>
    </r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1</t>
    </r>
    <r>
      <rPr>
        <vertAlign val="superscript"/>
        <sz val="12"/>
        <color theme="1"/>
        <rFont val="Cambria"/>
        <family val="1"/>
        <scheme val="major"/>
      </rPr>
      <t>er</t>
    </r>
  </si>
  <si>
    <t>ICI</t>
  </si>
  <si>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Arivée</t>
    </r>
  </si>
  <si>
    <r>
      <t>5</t>
    </r>
    <r>
      <rPr>
        <vertAlign val="superscript"/>
        <sz val="16"/>
        <color theme="1"/>
        <rFont val="Cambria"/>
        <family val="1"/>
        <scheme val="major"/>
      </rPr>
      <t>ème</t>
    </r>
    <r>
      <rPr>
        <sz val="16"/>
        <color theme="1"/>
        <rFont val="Cambria"/>
        <family val="1"/>
        <scheme val="major"/>
      </rPr>
      <t xml:space="preserve">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6</t>
    </r>
    <r>
      <rPr>
        <vertAlign val="superscript"/>
        <sz val="16"/>
        <color theme="1"/>
        <rFont val="Cambria"/>
        <family val="1"/>
        <scheme val="major"/>
      </rPr>
      <t>ème</t>
    </r>
  </si>
  <si>
    <r>
      <t>4</t>
    </r>
    <r>
      <rPr>
        <vertAlign val="superscript"/>
        <sz val="16"/>
        <color theme="1"/>
        <rFont val="Cambria"/>
        <family val="1"/>
        <scheme val="major"/>
      </rPr>
      <t>ème</t>
    </r>
    <r>
      <rPr>
        <sz val="16"/>
        <color theme="1"/>
        <rFont val="Cambria"/>
        <family val="1"/>
        <scheme val="major"/>
      </rPr>
      <t xml:space="preserve">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5</t>
    </r>
    <r>
      <rPr>
        <vertAlign val="superscript"/>
        <sz val="16"/>
        <color theme="1"/>
        <rFont val="Cambria"/>
        <family val="1"/>
        <scheme val="major"/>
      </rPr>
      <t>ème</t>
    </r>
  </si>
  <si>
    <r>
      <t>3</t>
    </r>
    <r>
      <rPr>
        <vertAlign val="superscript"/>
        <sz val="16"/>
        <color theme="1"/>
        <rFont val="Cambria"/>
        <family val="1"/>
        <scheme val="major"/>
      </rPr>
      <t>ème</t>
    </r>
    <r>
      <rPr>
        <sz val="16"/>
        <color theme="1"/>
        <rFont val="Cambria"/>
        <family val="1"/>
        <scheme val="major"/>
      </rPr>
      <t xml:space="preserve">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4</t>
    </r>
    <r>
      <rPr>
        <vertAlign val="superscript"/>
        <sz val="16"/>
        <color theme="1"/>
        <rFont val="Cambria"/>
        <family val="1"/>
        <scheme val="major"/>
      </rPr>
      <t>ème</t>
    </r>
  </si>
  <si>
    <r>
      <t>2</t>
    </r>
    <r>
      <rPr>
        <vertAlign val="superscript"/>
        <sz val="16"/>
        <color theme="1"/>
        <rFont val="Cambria"/>
        <family val="1"/>
        <scheme val="major"/>
      </rPr>
      <t>ème</t>
    </r>
    <r>
      <rPr>
        <sz val="16"/>
        <color theme="1"/>
        <rFont val="Cambria"/>
        <family val="1"/>
        <scheme val="major"/>
      </rPr>
      <t xml:space="preserve">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3</t>
    </r>
    <r>
      <rPr>
        <vertAlign val="superscript"/>
        <sz val="16"/>
        <color theme="1"/>
        <rFont val="Cambria"/>
        <family val="1"/>
        <scheme val="major"/>
      </rPr>
      <t>ème</t>
    </r>
  </si>
  <si>
    <r>
      <t>1</t>
    </r>
    <r>
      <rPr>
        <vertAlign val="superscript"/>
        <sz val="16"/>
        <color theme="1"/>
        <rFont val="Cambria"/>
        <family val="1"/>
        <scheme val="major"/>
      </rPr>
      <t>er</t>
    </r>
    <r>
      <rPr>
        <sz val="16"/>
        <color theme="1"/>
        <rFont val="Cambria"/>
        <family val="1"/>
        <scheme val="major"/>
      </rPr>
      <t xml:space="preserve">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2</t>
    </r>
    <r>
      <rPr>
        <vertAlign val="superscript"/>
        <sz val="16"/>
        <color theme="1"/>
        <rFont val="Cambria"/>
        <family val="1"/>
        <scheme val="major"/>
      </rPr>
      <t>ème</t>
    </r>
  </si>
  <si>
    <r>
      <t xml:space="preserve">Départ </t>
    </r>
    <r>
      <rPr>
        <sz val="16"/>
        <color theme="1"/>
        <rFont val="Wingdings 3"/>
        <family val="1"/>
        <charset val="2"/>
      </rPr>
      <t>[</t>
    </r>
    <r>
      <rPr>
        <sz val="16"/>
        <color theme="1"/>
        <rFont val="Cambria"/>
        <family val="1"/>
        <scheme val="major"/>
      </rPr>
      <t xml:space="preserve"> 1</t>
    </r>
    <r>
      <rPr>
        <vertAlign val="superscript"/>
        <sz val="16"/>
        <color theme="1"/>
        <rFont val="Cambria"/>
        <family val="1"/>
        <scheme val="major"/>
      </rPr>
      <t>er</t>
    </r>
  </si>
  <si>
    <t>Elèves :</t>
  </si>
  <si>
    <t>-</t>
  </si>
  <si>
    <t>Temps :</t>
  </si>
  <si>
    <t>Balises trouvées :</t>
  </si>
  <si>
    <t>Extrémité Est de la dépression</t>
  </si>
  <si>
    <t>A l'Ouest du bosquet</t>
  </si>
  <si>
    <t>Côté Est de la construction</t>
  </si>
  <si>
    <t>Sommet de la butte</t>
  </si>
  <si>
    <t>Près de la table</t>
  </si>
  <si>
    <t>Angle de la clôture</t>
  </si>
  <si>
    <t>Au Nord-Ouest de la mare</t>
  </si>
  <si>
    <t>Angle Sud-Ouest de la clôture.</t>
  </si>
  <si>
    <t>Angle Nord-Ouest du taillis</t>
  </si>
  <si>
    <t>Près de la souche</t>
  </si>
  <si>
    <t>Angle Sud-Est de la clairière</t>
  </si>
  <si>
    <t>Angle Nord-Est de la clairière</t>
  </si>
  <si>
    <t>Pied Ouest du mur</t>
  </si>
  <si>
    <t>Arbre particulier</t>
  </si>
  <si>
    <t>Petite grotte</t>
  </si>
  <si>
    <t>Près du petit bassin</t>
  </si>
  <si>
    <t>Angle Nord-Est du taillis</t>
  </si>
  <si>
    <t>Angle Sud Est de la clairière</t>
  </si>
  <si>
    <t>Pointe Nord-Est de la clairière</t>
  </si>
  <si>
    <t>Jonction de sentiers</t>
  </si>
  <si>
    <t>Pied de la petite falaise</t>
  </si>
  <si>
    <t>Sommet de la colline</t>
  </si>
  <si>
    <t>Sommet</t>
  </si>
  <si>
    <t>Angle Sud Est du bâtiment. Contre le mur</t>
  </si>
  <si>
    <t>Au coude du sentier</t>
  </si>
  <si>
    <t>Extrémité Est du talus</t>
  </si>
  <si>
    <t>Jonction des sentiers</t>
  </si>
  <si>
    <t>Près de l’agrès</t>
  </si>
  <si>
    <t>Angle du talus, en bas</t>
  </si>
  <si>
    <t>Angle Nord de la clairière</t>
  </si>
  <si>
    <t>Dans le rentrant</t>
  </si>
  <si>
    <t>Coude du talus</t>
  </si>
  <si>
    <t>Extrémité Ouest de la falaise</t>
  </si>
  <si>
    <t>Dans la dépression</t>
  </si>
  <si>
    <t>Extrémité Sud-Ouest de la clairière</t>
  </si>
  <si>
    <t>Près du petit rocher</t>
  </si>
  <si>
    <t>Angle Ouest de la clairière</t>
  </si>
  <si>
    <t>Angle Nord-Ouest de la clôture</t>
  </si>
  <si>
    <t>A l'Est du bosquet</t>
  </si>
  <si>
    <t>Jonction sentier-fossé</t>
  </si>
  <si>
    <t>Pointe Nord de la clairière</t>
  </si>
  <si>
    <t>Jonction clôture-mur</t>
  </si>
  <si>
    <t>Angle Nord-Est du bosquet</t>
  </si>
  <si>
    <t>Au Nord du pylône</t>
  </si>
  <si>
    <t>Dans la clairière, au pied du talus</t>
  </si>
  <si>
    <t>Jonction des deux rangées d'arbres</t>
  </si>
  <si>
    <t>Angle Sud-Ouest de la construction</t>
  </si>
  <si>
    <t>Extrémité de la clôture</t>
  </si>
  <si>
    <t>Extrémité Ouest du talus, en bas</t>
  </si>
  <si>
    <t>Pointe Sud de la clairière</t>
  </si>
  <si>
    <t>Dans la petite dépression</t>
  </si>
  <si>
    <t>Angle Nord-Est de la clôture</t>
  </si>
  <si>
    <t>Coude du sentier</t>
  </si>
  <si>
    <t>Pointe Ouest de la clairière</t>
  </si>
  <si>
    <t>Croisement des sentiers</t>
  </si>
  <si>
    <t>Entre les deux taillis</t>
  </si>
  <si>
    <t>Entre les deux arbres</t>
  </si>
  <si>
    <t>Extrémité Ouest du bosquet</t>
  </si>
  <si>
    <t>Angle Nord-Ouest de végétation</t>
  </si>
  <si>
    <t>Extrémité Sud du talus, en haut contre le grillage</t>
  </si>
  <si>
    <r>
      <rPr>
        <sz val="12"/>
        <color theme="1"/>
        <rFont val="Wingdings 3"/>
        <family val="1"/>
        <charset val="2"/>
      </rPr>
      <t>[</t>
    </r>
    <r>
      <rPr>
        <sz val="12"/>
        <color theme="1"/>
        <rFont val="Cambria"/>
        <family val="1"/>
        <scheme val="major"/>
      </rPr>
      <t xml:space="preserve"> Arrivée</t>
    </r>
  </si>
  <si>
    <t>É</t>
  </si>
  <si>
    <t>Ê</t>
  </si>
  <si>
    <t>Distance totale</t>
  </si>
  <si>
    <t xml:space="preserve">Total : </t>
  </si>
  <si>
    <r>
      <t>4</t>
    </r>
    <r>
      <rPr>
        <vertAlign val="superscript"/>
        <sz val="11"/>
        <color theme="1"/>
        <rFont val="Cambria"/>
        <family val="1"/>
        <scheme val="major"/>
      </rPr>
      <t>ème</t>
    </r>
    <r>
      <rPr>
        <sz val="11"/>
        <color theme="1"/>
        <rFont val="Cambria"/>
        <family val="1"/>
        <scheme val="major"/>
      </rPr>
      <t xml:space="preserve"> </t>
    </r>
    <r>
      <rPr>
        <sz val="11"/>
        <color theme="1"/>
        <rFont val="Wingdings 3"/>
        <family val="1"/>
        <charset val="2"/>
      </rPr>
      <t>[</t>
    </r>
    <r>
      <rPr>
        <sz val="11"/>
        <color theme="1"/>
        <rFont val="Cambria"/>
        <family val="1"/>
        <scheme val="major"/>
      </rPr>
      <t xml:space="preserve"> 5</t>
    </r>
    <r>
      <rPr>
        <vertAlign val="superscript"/>
        <sz val="11"/>
        <color theme="1"/>
        <rFont val="Cambria"/>
        <family val="1"/>
        <scheme val="major"/>
      </rPr>
      <t>ème</t>
    </r>
  </si>
  <si>
    <r>
      <t>5</t>
    </r>
    <r>
      <rPr>
        <vertAlign val="superscript"/>
        <sz val="11"/>
        <color theme="1"/>
        <rFont val="Cambria"/>
        <family val="1"/>
        <scheme val="major"/>
      </rPr>
      <t>ème</t>
    </r>
    <r>
      <rPr>
        <sz val="11"/>
        <color theme="1"/>
        <rFont val="Cambria"/>
        <family val="1"/>
        <scheme val="major"/>
      </rPr>
      <t xml:space="preserve"> </t>
    </r>
    <r>
      <rPr>
        <sz val="11"/>
        <color theme="1"/>
        <rFont val="Wingdings 3"/>
        <family val="1"/>
        <charset val="2"/>
      </rPr>
      <t>[</t>
    </r>
    <r>
      <rPr>
        <sz val="11"/>
        <color theme="1"/>
        <rFont val="Cambria"/>
        <family val="1"/>
        <scheme val="major"/>
      </rPr>
      <t xml:space="preserve"> 6</t>
    </r>
    <r>
      <rPr>
        <vertAlign val="superscript"/>
        <sz val="11"/>
        <color theme="1"/>
        <rFont val="Cambria"/>
        <family val="1"/>
        <scheme val="major"/>
      </rPr>
      <t>ème</t>
    </r>
  </si>
  <si>
    <t>Nom :</t>
  </si>
  <si>
    <t>Abscisse :</t>
  </si>
  <si>
    <t>Ordonnée :</t>
  </si>
  <si>
    <t>Point de rencontre :</t>
  </si>
  <si>
    <r>
      <t xml:space="preserve"> </t>
    </r>
    <r>
      <rPr>
        <sz val="20"/>
        <color theme="1"/>
        <rFont val="Wingdings 3"/>
        <family val="1"/>
        <charset val="2"/>
      </rPr>
      <t>[</t>
    </r>
    <r>
      <rPr>
        <sz val="20"/>
        <color theme="1"/>
        <rFont val="Cambria"/>
        <family val="1"/>
        <scheme val="major"/>
      </rPr>
      <t xml:space="preserve"> Arrivée</t>
    </r>
  </si>
  <si>
    <t>Temps (min:sec)</t>
  </si>
  <si>
    <t>Temps min.</t>
  </si>
  <si>
    <t>Temps max.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</si>
  <si>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</si>
  <si>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</si>
  <si>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</si>
  <si>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</si>
  <si>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</si>
  <si>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</si>
  <si>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</si>
  <si>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</si>
  <si>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</si>
  <si>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</si>
  <si>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</si>
  <si>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</si>
  <si>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</si>
  <si>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</si>
  <si>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</si>
  <si>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</si>
  <si>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</si>
  <si>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</si>
  <si>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</si>
  <si>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</si>
  <si>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</si>
  <si>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</si>
  <si>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F1</t>
  </si>
  <si>
    <t>F2</t>
  </si>
  <si>
    <t>F3</t>
  </si>
  <si>
    <t>F4</t>
  </si>
  <si>
    <t>F5</t>
  </si>
  <si>
    <t>F6</t>
  </si>
  <si>
    <t>Vestiaire Sud</t>
  </si>
  <si>
    <t>Carte
D1</t>
  </si>
  <si>
    <t>Carte
D2</t>
  </si>
  <si>
    <t>Carte
D3</t>
  </si>
  <si>
    <t>Carte
D4</t>
  </si>
  <si>
    <t>Carte
D5</t>
  </si>
  <si>
    <t>Carte
D6</t>
  </si>
  <si>
    <t>Carte
D7</t>
  </si>
  <si>
    <t>Carte
D8</t>
  </si>
  <si>
    <t>Carte
D9</t>
  </si>
  <si>
    <t>Carte
D10</t>
  </si>
  <si>
    <t>Carte
D11</t>
  </si>
  <si>
    <t>Carte
E1</t>
  </si>
  <si>
    <t>Carte 
E2</t>
  </si>
  <si>
    <t>Carte 
E3</t>
  </si>
  <si>
    <t>Carte 
E4</t>
  </si>
  <si>
    <t>Carte 
E5</t>
  </si>
  <si>
    <t>Carte 
E6</t>
  </si>
  <si>
    <t>Carte 
E7</t>
  </si>
  <si>
    <t>Carte 
E8</t>
  </si>
  <si>
    <t>Carte 
E9</t>
  </si>
  <si>
    <t>Carte 
E10</t>
  </si>
  <si>
    <t>Carte 
E11</t>
  </si>
  <si>
    <t>Carte 
F1</t>
  </si>
  <si>
    <t>Carte 
F2</t>
  </si>
  <si>
    <t>Carte 
F3</t>
  </si>
  <si>
    <t>Carte 
F4</t>
  </si>
  <si>
    <t>Carte 
F5</t>
  </si>
  <si>
    <t>Carte 
F6</t>
  </si>
  <si>
    <t>Accéder
à vos cartes</t>
  </si>
  <si>
    <t>Saisissez vos balises dans le tableau en vous appuyant sur la carte ci-dessous</t>
  </si>
  <si>
    <t>Déterminer votre point de rencontre 
(départ-retour)</t>
  </si>
  <si>
    <t>Ajouter le numéros de téléphone en cas d'urgence</t>
  </si>
  <si>
    <t>Temps nécessaire au repérage et au poinçonnage (min)</t>
  </si>
  <si>
    <r>
      <rPr>
        <i/>
        <u/>
        <sz val="20"/>
        <color theme="1"/>
        <rFont val="Calibri"/>
        <family val="2"/>
        <scheme val="minor"/>
      </rPr>
      <t xml:space="preserve">Pour tout renseignement,
contacter :
</t>
    </r>
    <r>
      <rPr>
        <i/>
        <sz val="20"/>
        <color theme="1"/>
        <rFont val="Calibri"/>
        <family val="2"/>
        <scheme val="minor"/>
      </rPr>
      <t xml:space="preserve">
Yannick BUSTOS
au
06-63-18-06-20</t>
    </r>
  </si>
  <si>
    <r>
      <rPr>
        <b/>
        <sz val="18"/>
        <color theme="1"/>
        <rFont val="Calibri"/>
        <family val="2"/>
        <scheme val="minor"/>
      </rPr>
      <t>Imprimer</t>
    </r>
    <r>
      <rPr>
        <sz val="18"/>
        <color theme="1"/>
        <rFont val="Calibri"/>
        <family val="2"/>
        <scheme val="minor"/>
      </rPr>
      <t xml:space="preserve">
les fiches de poinçonnages
en
Recto/verso </t>
    </r>
    <r>
      <rPr>
        <b/>
        <sz val="18"/>
        <color theme="1"/>
        <rFont val="Calibri"/>
        <family val="2"/>
        <scheme val="minor"/>
      </rPr>
      <t>"</t>
    </r>
    <r>
      <rPr>
        <b/>
        <u/>
        <sz val="18"/>
        <color theme="1"/>
        <rFont val="Calibri"/>
        <family val="2"/>
        <scheme val="minor"/>
      </rPr>
      <t>coté court</t>
    </r>
    <r>
      <rPr>
        <b/>
        <sz val="18"/>
        <color theme="1"/>
        <rFont val="Calibri"/>
        <family val="2"/>
        <scheme val="minor"/>
      </rPr>
      <t>"</t>
    </r>
    <r>
      <rPr>
        <sz val="18"/>
        <color theme="1"/>
        <rFont val="Calibri"/>
        <family val="2"/>
        <scheme val="minor"/>
      </rPr>
      <t xml:space="preserve"> 
pour que
les temps soient associés 
à la bonne carte
</t>
    </r>
    <r>
      <rPr>
        <sz val="20"/>
        <color theme="1"/>
        <rFont val="Calibri"/>
        <family val="2"/>
        <scheme val="minor"/>
      </rPr>
      <t xml:space="preserve">
</t>
    </r>
    <r>
      <rPr>
        <sz val="10"/>
        <color rgb="FF7030A0"/>
        <rFont val="Calibri"/>
        <family val="2"/>
        <scheme val="minor"/>
      </rPr>
      <t>*Pensez à changer le numéro de téléphone d'urgence</t>
    </r>
  </si>
  <si>
    <t>Point de rencontre
(départ - arrivée)</t>
  </si>
  <si>
    <t>COURSE D'ORIENTATION</t>
  </si>
  <si>
    <t>Temps de parcours</t>
  </si>
  <si>
    <t>Fiches de poinçonnage</t>
  </si>
  <si>
    <t>Vous pourrez avoir :</t>
  </si>
  <si>
    <t>CHANGER LES DONNEES</t>
  </si>
  <si>
    <t>Création des cartes (28)</t>
  </si>
  <si>
    <t>Créer votre parcours grâce aux secteurs</t>
  </si>
  <si>
    <t>Pour créer vos parcours, vous devez :</t>
  </si>
  <si>
    <t>Créer vos parcours
(sélectionnez l'ordre des 6 balises)</t>
  </si>
  <si>
    <t>Imprimer le classeur
(Ficher &gt; Imprimer &gt; classeur entier en couleur)</t>
  </si>
  <si>
    <t>1 - Indiquez le nom, l'abscisse et l'ordonnée de votre point de rencontre
2 - Indiquez le temps nécessaire au reprérage et au poinçonnage en minutes
(entre 1 et 4 minutes)
(tous les calculs prendront en compte votre point de rencontre)</t>
  </si>
  <si>
    <t>Marche</t>
  </si>
  <si>
    <t>Niveaux</t>
  </si>
  <si>
    <t>0600000000</t>
  </si>
  <si>
    <t>(nom de votre établissement)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</si>
</sst>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36"/>
      <color theme="1"/>
      <name val="Cambria"/>
      <family val="1"/>
      <scheme val="major"/>
    </font>
    <font>
      <sz val="20"/>
      <color theme="1"/>
      <name val="Cambria"/>
      <family val="1"/>
      <scheme val="major"/>
    </font>
    <font>
      <sz val="24"/>
      <color theme="1"/>
      <name val="Cambria"/>
      <family val="1"/>
      <scheme val="major"/>
    </font>
    <font>
      <vertAlign val="superscript"/>
      <sz val="20"/>
      <color theme="1"/>
      <name val="Cambria"/>
      <family val="1"/>
      <scheme val="major"/>
    </font>
    <font>
      <sz val="20"/>
      <color theme="1"/>
      <name val="Wingdings 3"/>
      <family val="1"/>
      <charset val="2"/>
    </font>
    <font>
      <sz val="14"/>
      <color theme="1"/>
      <name val="Cambria"/>
      <family val="1"/>
      <scheme val="major"/>
    </font>
    <font>
      <sz val="55"/>
      <color theme="1"/>
      <name val="Cambria"/>
      <family val="1"/>
      <scheme val="major"/>
    </font>
    <font>
      <sz val="48"/>
      <color theme="1"/>
      <name val="Cambria"/>
      <family val="1"/>
      <scheme val="major"/>
    </font>
    <font>
      <sz val="15"/>
      <color theme="1"/>
      <name val="Cambria"/>
      <family val="1"/>
      <scheme val="major"/>
    </font>
    <font>
      <sz val="14"/>
      <color theme="1"/>
      <name val="Wingdings 3"/>
      <family val="1"/>
      <charset val="2"/>
    </font>
    <font>
      <vertAlign val="superscript"/>
      <sz val="14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theme="1"/>
      <name val="Wingdings 3"/>
      <family val="1"/>
      <charset val="2"/>
    </font>
    <font>
      <vertAlign val="superscript"/>
      <sz val="12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6"/>
      <color theme="1"/>
      <name val="Wingdings 3"/>
      <family val="1"/>
      <charset val="2"/>
    </font>
    <font>
      <vertAlign val="superscript"/>
      <sz val="16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8"/>
      <color theme="1"/>
      <name val="Cambria"/>
      <family val="1"/>
      <scheme val="major"/>
    </font>
    <font>
      <sz val="16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stellar"/>
      <family val="1"/>
    </font>
    <font>
      <sz val="24"/>
      <color theme="1"/>
      <name val="Wingdings 3"/>
      <family val="1"/>
      <charset val="2"/>
    </font>
    <font>
      <sz val="24"/>
      <color theme="0"/>
      <name val="Cambria"/>
      <family val="1"/>
      <scheme val="major"/>
    </font>
    <font>
      <sz val="20"/>
      <color theme="0"/>
      <name val="Cambria"/>
      <family val="1"/>
      <scheme val="major"/>
    </font>
    <font>
      <sz val="22"/>
      <color theme="0"/>
      <name val="Calibri"/>
      <family val="2"/>
      <scheme val="minor"/>
    </font>
    <font>
      <u/>
      <sz val="11"/>
      <color theme="10"/>
      <name val="Calibri"/>
      <family val="2"/>
    </font>
    <font>
      <u/>
      <sz val="14"/>
      <color theme="1"/>
      <name val="Cambria"/>
      <family val="1"/>
      <scheme val="major"/>
    </font>
    <font>
      <vertAlign val="superscript"/>
      <sz val="11"/>
      <color theme="1"/>
      <name val="Cambria"/>
      <family val="1"/>
      <scheme val="major"/>
    </font>
    <font>
      <sz val="11"/>
      <color theme="1"/>
      <name val="Wingdings 3"/>
      <family val="1"/>
      <charset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sz val="8"/>
      <color theme="1"/>
      <name val="Calibri"/>
      <family val="2"/>
      <scheme val="minor"/>
    </font>
    <font>
      <sz val="11"/>
      <color theme="0"/>
      <name val="Cambria"/>
      <family val="1"/>
      <scheme val="major"/>
    </font>
    <font>
      <sz val="36"/>
      <color theme="0"/>
      <name val="Cambria"/>
      <family val="1"/>
      <scheme val="major"/>
    </font>
    <font>
      <u/>
      <sz val="20"/>
      <color theme="1"/>
      <name val="Cambria"/>
      <family val="1"/>
      <scheme val="major"/>
    </font>
    <font>
      <u/>
      <sz val="11"/>
      <color theme="1"/>
      <name val="Cambria"/>
      <family val="1"/>
      <scheme val="major"/>
    </font>
    <font>
      <u/>
      <sz val="11"/>
      <color theme="0"/>
      <name val="Calibri"/>
      <family val="2"/>
      <scheme val="minor"/>
    </font>
    <font>
      <sz val="12"/>
      <color theme="0"/>
      <name val="Arial"/>
      <family val="2"/>
    </font>
    <font>
      <b/>
      <sz val="30"/>
      <color theme="1"/>
      <name val="Calibri"/>
      <family val="2"/>
      <scheme val="minor"/>
    </font>
    <font>
      <b/>
      <sz val="30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70C0"/>
      <name val="Calibri"/>
      <family val="2"/>
    </font>
    <font>
      <sz val="48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22"/>
      <color rgb="FF7030A0"/>
      <name val="Calibri"/>
      <family val="2"/>
      <scheme val="minor"/>
    </font>
    <font>
      <sz val="10"/>
      <color theme="1"/>
      <name val="Cambria"/>
      <family val="1"/>
      <scheme val="major"/>
    </font>
    <font>
      <b/>
      <u/>
      <sz val="24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sz val="11"/>
      <color rgb="FF00B050"/>
      <name val="Cambria"/>
      <family val="1"/>
      <scheme val="major"/>
    </font>
    <font>
      <sz val="14"/>
      <color rgb="FF00B050"/>
      <name val="Cambria"/>
      <family val="1"/>
      <scheme val="major"/>
    </font>
    <font>
      <sz val="11"/>
      <color rgb="FFFF0000"/>
      <name val="Cambria"/>
      <family val="1"/>
      <scheme val="major"/>
    </font>
    <font>
      <sz val="14"/>
      <color rgb="FFFF0000"/>
      <name val="Cambria"/>
      <family val="1"/>
      <scheme val="major"/>
    </font>
    <font>
      <sz val="11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sz val="10"/>
      <color rgb="FF7030A0"/>
      <name val="Calibri"/>
      <family val="2"/>
      <scheme val="minor"/>
    </font>
    <font>
      <sz val="22"/>
      <color rgb="FF7030A0"/>
      <name val="Cambria"/>
      <family val="1"/>
      <scheme val="major"/>
    </font>
    <font>
      <sz val="18"/>
      <color theme="1"/>
      <name val="Calibri"/>
      <family val="2"/>
    </font>
    <font>
      <sz val="18"/>
      <color theme="0"/>
      <name val="Calibri"/>
      <family val="2"/>
    </font>
    <font>
      <sz val="18"/>
      <color theme="1"/>
      <name val="Arial"/>
      <family val="2"/>
    </font>
    <font>
      <i/>
      <sz val="20"/>
      <color theme="1"/>
      <name val="Calibri"/>
      <family val="2"/>
      <scheme val="minor"/>
    </font>
    <font>
      <i/>
      <u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40"/>
      <color rgb="FF7030A0"/>
      <name val="Calibri"/>
      <family val="2"/>
      <scheme val="minor"/>
    </font>
    <font>
      <sz val="18"/>
      <color theme="0"/>
      <name val="Algerian"/>
      <family val="5"/>
    </font>
    <font>
      <sz val="20"/>
      <color rgb="FF7030A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50D0D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/>
      <diagonal/>
    </border>
    <border>
      <left/>
      <right style="dashed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/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555">
    <xf numFmtId="0" fontId="0" fillId="0" borderId="0" xfId="0"/>
    <xf numFmtId="0" fontId="0" fillId="0" borderId="1" xfId="0" applyBorder="1"/>
    <xf numFmtId="0" fontId="1" fillId="0" borderId="0" xfId="0" applyFont="1"/>
    <xf numFmtId="0" fontId="0" fillId="0" borderId="0" xfId="0" applyBorder="1"/>
    <xf numFmtId="0" fontId="2" fillId="0" borderId="0" xfId="0" applyFont="1" applyBorder="1" applyAlignment="1"/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9" fillId="0" borderId="19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1" fontId="9" fillId="0" borderId="22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1" fontId="9" fillId="0" borderId="25" xfId="0" applyNumberFormat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2" fontId="10" fillId="0" borderId="11" xfId="0" applyNumberFormat="1" applyFont="1" applyBorder="1" applyAlignment="1">
      <alignment vertical="center"/>
    </xf>
    <xf numFmtId="1" fontId="10" fillId="0" borderId="11" xfId="0" applyNumberFormat="1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2" fontId="10" fillId="0" borderId="16" xfId="0" applyNumberFormat="1" applyFont="1" applyBorder="1" applyAlignment="1">
      <alignment vertical="center"/>
    </xf>
    <xf numFmtId="1" fontId="10" fillId="0" borderId="16" xfId="0" applyNumberFormat="1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1" fontId="9" fillId="0" borderId="18" xfId="0" applyNumberFormat="1" applyFont="1" applyBorder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9" fillId="0" borderId="17" xfId="0" applyFont="1" applyBorder="1"/>
    <xf numFmtId="0" fontId="9" fillId="0" borderId="33" xfId="0" applyFont="1" applyBorder="1"/>
    <xf numFmtId="0" fontId="9" fillId="0" borderId="15" xfId="0" applyFont="1" applyBorder="1"/>
    <xf numFmtId="0" fontId="9" fillId="8" borderId="3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0" fillId="0" borderId="35" xfId="0" applyBorder="1"/>
    <xf numFmtId="0" fontId="8" fillId="0" borderId="0" xfId="0" applyFont="1" applyBorder="1" applyAlignment="1">
      <alignment wrapText="1"/>
    </xf>
    <xf numFmtId="0" fontId="2" fillId="0" borderId="0" xfId="0" applyFont="1" applyBorder="1"/>
    <xf numFmtId="0" fontId="0" fillId="0" borderId="3" xfId="0" applyBorder="1"/>
    <xf numFmtId="0" fontId="2" fillId="0" borderId="3" xfId="0" applyFont="1" applyBorder="1" applyAlignment="1"/>
    <xf numFmtId="0" fontId="0" fillId="0" borderId="1" xfId="0" applyBorder="1" applyAlignment="1">
      <alignment horizontal="center" vertical="center"/>
    </xf>
    <xf numFmtId="0" fontId="13" fillId="4" borderId="0" xfId="0" applyFont="1" applyFill="1" applyBorder="1" applyAlignment="1">
      <alignment vertical="center" wrapText="1"/>
    </xf>
    <xf numFmtId="1" fontId="15" fillId="0" borderId="13" xfId="0" applyNumberFormat="1" applyFont="1" applyFill="1" applyBorder="1" applyAlignment="1">
      <alignment vertical="center"/>
    </xf>
    <xf numFmtId="0" fontId="6" fillId="0" borderId="0" xfId="0" applyFont="1"/>
    <xf numFmtId="1" fontId="13" fillId="0" borderId="18" xfId="0" applyNumberFormat="1" applyFont="1" applyBorder="1" applyAlignment="1">
      <alignment horizontal="center" vertical="center"/>
    </xf>
    <xf numFmtId="49" fontId="13" fillId="0" borderId="42" xfId="0" applyNumberFormat="1" applyFont="1" applyFill="1" applyBorder="1" applyAlignment="1">
      <alignment horizontal="center" vertical="center" wrapText="1" shrinkToFit="1"/>
    </xf>
    <xf numFmtId="1" fontId="13" fillId="0" borderId="21" xfId="0" applyNumberFormat="1" applyFont="1" applyBorder="1" applyAlignment="1">
      <alignment horizontal="center" vertical="center"/>
    </xf>
    <xf numFmtId="49" fontId="13" fillId="0" borderId="45" xfId="0" applyNumberFormat="1" applyFont="1" applyBorder="1" applyAlignment="1">
      <alignment horizontal="center" vertical="center" wrapText="1" shrinkToFit="1"/>
    </xf>
    <xf numFmtId="1" fontId="13" fillId="0" borderId="36" xfId="0" applyNumberFormat="1" applyFont="1" applyBorder="1" applyAlignment="1">
      <alignment horizontal="center" vertical="center"/>
    </xf>
    <xf numFmtId="49" fontId="13" fillId="0" borderId="51" xfId="0" applyNumberFormat="1" applyFont="1" applyFill="1" applyBorder="1" applyAlignment="1">
      <alignment horizontal="center" vertical="center" wrapText="1" shrinkToFit="1"/>
    </xf>
    <xf numFmtId="1" fontId="10" fillId="0" borderId="18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0" borderId="20" xfId="0" applyNumberFormat="1" applyFont="1" applyBorder="1" applyAlignment="1">
      <alignment horizontal="center" vertical="center"/>
    </xf>
    <xf numFmtId="1" fontId="10" fillId="0" borderId="21" xfId="0" applyNumberFormat="1" applyFont="1" applyBorder="1" applyAlignment="1">
      <alignment horizontal="center" vertical="center"/>
    </xf>
    <xf numFmtId="1" fontId="10" fillId="0" borderId="22" xfId="0" applyNumberFormat="1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/>
    </xf>
    <xf numFmtId="1" fontId="10" fillId="0" borderId="24" xfId="0" applyNumberFormat="1" applyFont="1" applyBorder="1" applyAlignment="1">
      <alignment horizontal="center" vertical="center"/>
    </xf>
    <xf numFmtId="1" fontId="10" fillId="0" borderId="25" xfId="0" applyNumberFormat="1" applyFont="1" applyBorder="1" applyAlignment="1">
      <alignment horizontal="center" vertical="center"/>
    </xf>
    <xf numFmtId="1" fontId="10" fillId="0" borderId="26" xfId="0" applyNumberFormat="1" applyFont="1" applyBorder="1" applyAlignment="1">
      <alignment horizontal="center" vertical="center"/>
    </xf>
    <xf numFmtId="49" fontId="19" fillId="0" borderId="42" xfId="0" applyNumberFormat="1" applyFont="1" applyFill="1" applyBorder="1" applyAlignment="1">
      <alignment horizontal="center" vertical="center" wrapText="1" shrinkToFit="1"/>
    </xf>
    <xf numFmtId="49" fontId="19" fillId="0" borderId="45" xfId="0" applyNumberFormat="1" applyFont="1" applyBorder="1" applyAlignment="1">
      <alignment horizontal="center" vertical="center" wrapText="1" shrinkToFit="1"/>
    </xf>
    <xf numFmtId="49" fontId="19" fillId="0" borderId="47" xfId="0" applyNumberFormat="1" applyFont="1" applyFill="1" applyBorder="1" applyAlignment="1">
      <alignment horizontal="center" vertical="center" wrapText="1" shrinkToFit="1"/>
    </xf>
    <xf numFmtId="1" fontId="23" fillId="0" borderId="18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1" fontId="23" fillId="0" borderId="20" xfId="0" applyNumberFormat="1" applyFont="1" applyBorder="1" applyAlignment="1">
      <alignment horizontal="center" vertical="center"/>
    </xf>
    <xf numFmtId="1" fontId="22" fillId="0" borderId="18" xfId="0" applyNumberFormat="1" applyFont="1" applyBorder="1" applyAlignment="1">
      <alignment horizontal="center" vertical="center"/>
    </xf>
    <xf numFmtId="1" fontId="23" fillId="0" borderId="21" xfId="0" applyNumberFormat="1" applyFont="1" applyBorder="1" applyAlignment="1">
      <alignment horizontal="center" vertical="center"/>
    </xf>
    <xf numFmtId="1" fontId="23" fillId="0" borderId="22" xfId="0" applyNumberFormat="1" applyFont="1" applyBorder="1" applyAlignment="1">
      <alignment horizontal="center" vertical="center"/>
    </xf>
    <xf numFmtId="1" fontId="23" fillId="0" borderId="23" xfId="0" applyNumberFormat="1" applyFont="1" applyBorder="1" applyAlignment="1">
      <alignment horizontal="center" vertical="center"/>
    </xf>
    <xf numFmtId="1" fontId="22" fillId="0" borderId="21" xfId="0" applyNumberFormat="1" applyFont="1" applyBorder="1" applyAlignment="1">
      <alignment horizontal="center" vertical="center"/>
    </xf>
    <xf numFmtId="1" fontId="22" fillId="0" borderId="36" xfId="0" applyNumberFormat="1" applyFont="1" applyBorder="1" applyAlignment="1">
      <alignment horizontal="center" vertical="center"/>
    </xf>
    <xf numFmtId="1" fontId="23" fillId="0" borderId="24" xfId="0" applyNumberFormat="1" applyFont="1" applyBorder="1" applyAlignment="1">
      <alignment horizontal="center" vertical="center"/>
    </xf>
    <xf numFmtId="1" fontId="23" fillId="0" borderId="25" xfId="0" applyNumberFormat="1" applyFont="1" applyBorder="1" applyAlignment="1">
      <alignment horizontal="center" vertical="center"/>
    </xf>
    <xf numFmtId="1" fontId="23" fillId="0" borderId="26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Alignment="1"/>
    <xf numFmtId="0" fontId="32" fillId="0" borderId="0" xfId="0" applyFont="1" applyBorder="1" applyAlignment="1"/>
    <xf numFmtId="0" fontId="1" fillId="0" borderId="0" xfId="0" applyFont="1" applyBorder="1"/>
    <xf numFmtId="0" fontId="32" fillId="11" borderId="0" xfId="0" applyFont="1" applyFill="1" applyBorder="1" applyAlignment="1"/>
    <xf numFmtId="0" fontId="1" fillId="11" borderId="0" xfId="0" applyFont="1" applyFill="1" applyBorder="1"/>
    <xf numFmtId="0" fontId="31" fillId="11" borderId="0" xfId="0" applyFont="1" applyFill="1" applyBorder="1" applyAlignment="1">
      <alignment vertical="center"/>
    </xf>
    <xf numFmtId="0" fontId="1" fillId="11" borderId="0" xfId="0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center"/>
    </xf>
    <xf numFmtId="0" fontId="31" fillId="11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0" fillId="0" borderId="22" xfId="0" applyBorder="1" applyAlignment="1">
      <alignment wrapText="1"/>
    </xf>
    <xf numFmtId="0" fontId="0" fillId="0" borderId="62" xfId="0" applyBorder="1" applyAlignment="1">
      <alignment wrapText="1"/>
    </xf>
    <xf numFmtId="1" fontId="34" fillId="0" borderId="9" xfId="0" applyNumberFormat="1" applyFont="1" applyBorder="1" applyAlignment="1">
      <alignment horizontal="center" vertical="center"/>
    </xf>
    <xf numFmtId="1" fontId="34" fillId="0" borderId="56" xfId="0" applyNumberFormat="1" applyFont="1" applyBorder="1" applyAlignment="1">
      <alignment horizontal="center" vertical="center"/>
    </xf>
    <xf numFmtId="0" fontId="34" fillId="0" borderId="0" xfId="0" applyFont="1"/>
    <xf numFmtId="0" fontId="38" fillId="11" borderId="0" xfId="0" applyFont="1" applyFill="1" applyBorder="1" applyAlignment="1">
      <alignment horizontal="center" vertical="center"/>
    </xf>
    <xf numFmtId="0" fontId="38" fillId="11" borderId="0" xfId="0" applyFont="1" applyFill="1" applyBorder="1"/>
    <xf numFmtId="0" fontId="31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0" fillId="0" borderId="0" xfId="0"/>
    <xf numFmtId="0" fontId="1" fillId="11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/>
    <xf numFmtId="0" fontId="0" fillId="0" borderId="37" xfId="0" applyBorder="1" applyAlignment="1">
      <alignment wrapText="1"/>
    </xf>
    <xf numFmtId="0" fontId="44" fillId="0" borderId="64" xfId="0" applyFont="1" applyBorder="1" applyAlignment="1">
      <alignment horizontal="center" vertical="center" wrapText="1"/>
    </xf>
    <xf numFmtId="0" fontId="48" fillId="11" borderId="0" xfId="0" applyFont="1" applyFill="1" applyBorder="1" applyAlignment="1">
      <alignment horizontal="center" vertical="center"/>
    </xf>
    <xf numFmtId="0" fontId="32" fillId="0" borderId="0" xfId="0" applyFont="1" applyBorder="1"/>
    <xf numFmtId="0" fontId="49" fillId="0" borderId="0" xfId="0" applyFont="1" applyBorder="1" applyAlignment="1">
      <alignment wrapText="1"/>
    </xf>
    <xf numFmtId="0" fontId="30" fillId="0" borderId="0" xfId="0" applyFont="1" applyBorder="1"/>
    <xf numFmtId="1" fontId="34" fillId="0" borderId="1" xfId="0" applyNumberFormat="1" applyFont="1" applyBorder="1" applyAlignment="1">
      <alignment horizontal="center" vertical="center"/>
    </xf>
    <xf numFmtId="45" fontId="34" fillId="0" borderId="1" xfId="0" applyNumberFormat="1" applyFont="1" applyBorder="1" applyAlignment="1">
      <alignment horizontal="center" vertical="center"/>
    </xf>
    <xf numFmtId="0" fontId="9" fillId="0" borderId="31" xfId="0" applyFont="1" applyBorder="1" applyAlignment="1" applyProtection="1">
      <alignment horizontal="center" vertical="center"/>
      <protection locked="0"/>
    </xf>
    <xf numFmtId="45" fontId="9" fillId="0" borderId="24" xfId="0" applyNumberFormat="1" applyFont="1" applyBorder="1" applyAlignment="1">
      <alignment horizontal="center" vertical="center"/>
    </xf>
    <xf numFmtId="45" fontId="9" fillId="0" borderId="21" xfId="0" applyNumberFormat="1" applyFont="1" applyBorder="1" applyAlignment="1">
      <alignment horizontal="center" vertical="center"/>
    </xf>
    <xf numFmtId="45" fontId="9" fillId="0" borderId="18" xfId="0" applyNumberFormat="1" applyFont="1" applyBorder="1" applyAlignment="1">
      <alignment horizontal="center" vertical="center"/>
    </xf>
    <xf numFmtId="45" fontId="10" fillId="0" borderId="24" xfId="0" applyNumberFormat="1" applyFont="1" applyBorder="1" applyAlignment="1">
      <alignment horizontal="center" vertical="center"/>
    </xf>
    <xf numFmtId="45" fontId="10" fillId="0" borderId="21" xfId="0" applyNumberFormat="1" applyFont="1" applyBorder="1" applyAlignment="1">
      <alignment horizontal="center" vertical="center"/>
    </xf>
    <xf numFmtId="45" fontId="10" fillId="0" borderId="18" xfId="0" applyNumberFormat="1" applyFont="1" applyBorder="1" applyAlignment="1">
      <alignment horizontal="center" vertical="center"/>
    </xf>
    <xf numFmtId="45" fontId="23" fillId="0" borderId="24" xfId="0" applyNumberFormat="1" applyFont="1" applyBorder="1" applyAlignment="1">
      <alignment horizontal="center" vertical="center"/>
    </xf>
    <xf numFmtId="45" fontId="23" fillId="0" borderId="21" xfId="0" applyNumberFormat="1" applyFont="1" applyBorder="1" applyAlignment="1">
      <alignment horizontal="center" vertical="center"/>
    </xf>
    <xf numFmtId="45" fontId="23" fillId="0" borderId="18" xfId="0" applyNumberFormat="1" applyFont="1" applyBorder="1" applyAlignment="1">
      <alignment horizontal="center" vertical="center"/>
    </xf>
    <xf numFmtId="0" fontId="52" fillId="11" borderId="0" xfId="0" applyFont="1" applyFill="1" applyBorder="1"/>
    <xf numFmtId="0" fontId="53" fillId="0" borderId="64" xfId="0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55" fillId="11" borderId="0" xfId="0" applyFont="1" applyFill="1" applyAlignment="1">
      <alignment vertical="center" wrapText="1"/>
    </xf>
    <xf numFmtId="0" fontId="58" fillId="0" borderId="0" xfId="0" applyFont="1"/>
    <xf numFmtId="45" fontId="0" fillId="0" borderId="0" xfId="0" applyNumberFormat="1"/>
    <xf numFmtId="45" fontId="45" fillId="0" borderId="2" xfId="0" applyNumberFormat="1" applyFont="1" applyBorder="1" applyAlignment="1">
      <alignment horizontal="center" wrapText="1"/>
    </xf>
    <xf numFmtId="0" fontId="1" fillId="11" borderId="0" xfId="0" applyFont="1" applyFill="1" applyBorder="1" applyAlignment="1">
      <alignment horizontal="center" vertical="center"/>
    </xf>
    <xf numFmtId="0" fontId="0" fillId="0" borderId="53" xfId="0" applyBorder="1" applyAlignment="1">
      <alignment wrapText="1"/>
    </xf>
    <xf numFmtId="0" fontId="0" fillId="0" borderId="5" xfId="0" applyBorder="1"/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38" fillId="11" borderId="0" xfId="0" applyFont="1" applyFill="1" applyBorder="1" applyAlignment="1">
      <alignment horizontal="center" vertical="center"/>
    </xf>
    <xf numFmtId="0" fontId="0" fillId="0" borderId="0" xfId="0" applyProtection="1"/>
    <xf numFmtId="0" fontId="34" fillId="0" borderId="0" xfId="0" applyFont="1" applyBorder="1" applyAlignment="1" applyProtection="1">
      <alignment horizontal="center" vertical="center"/>
    </xf>
    <xf numFmtId="0" fontId="48" fillId="11" borderId="0" xfId="0" applyFont="1" applyFill="1" applyBorder="1" applyAlignment="1" applyProtection="1">
      <alignment horizontal="center" vertical="center"/>
    </xf>
    <xf numFmtId="0" fontId="1" fillId="11" borderId="0" xfId="0" applyFont="1" applyFill="1" applyProtection="1"/>
    <xf numFmtId="0" fontId="63" fillId="4" borderId="34" xfId="0" applyFont="1" applyFill="1" applyBorder="1" applyAlignment="1" applyProtection="1">
      <alignment horizontal="center" vertical="top" wrapText="1"/>
    </xf>
    <xf numFmtId="45" fontId="67" fillId="0" borderId="75" xfId="0" applyNumberFormat="1" applyFont="1" applyBorder="1" applyAlignment="1" applyProtection="1">
      <alignment horizontal="center" vertical="center"/>
    </xf>
    <xf numFmtId="45" fontId="67" fillId="0" borderId="8" xfId="0" applyNumberFormat="1" applyFont="1" applyBorder="1" applyAlignment="1" applyProtection="1">
      <alignment horizontal="center" vertical="center"/>
    </xf>
    <xf numFmtId="0" fontId="67" fillId="0" borderId="20" xfId="0" applyFont="1" applyBorder="1" applyAlignment="1" applyProtection="1">
      <alignment horizontal="center" vertical="center"/>
      <protection locked="0"/>
    </xf>
    <xf numFmtId="45" fontId="67" fillId="0" borderId="76" xfId="0" applyNumberFormat="1" applyFont="1" applyBorder="1" applyAlignment="1" applyProtection="1">
      <alignment horizontal="center" vertical="center"/>
    </xf>
    <xf numFmtId="45" fontId="67" fillId="0" borderId="43" xfId="0" applyNumberFormat="1" applyFont="1" applyBorder="1" applyAlignment="1" applyProtection="1">
      <alignment horizontal="center" vertical="center"/>
    </xf>
    <xf numFmtId="0" fontId="69" fillId="0" borderId="7" xfId="0" applyFont="1" applyBorder="1" applyAlignment="1" applyProtection="1">
      <alignment horizontal="center" vertical="center"/>
      <protection locked="0"/>
    </xf>
    <xf numFmtId="45" fontId="69" fillId="0" borderId="75" xfId="0" applyNumberFormat="1" applyFont="1" applyBorder="1" applyAlignment="1" applyProtection="1">
      <alignment horizontal="center" vertical="center"/>
    </xf>
    <xf numFmtId="45" fontId="69" fillId="0" borderId="8" xfId="0" applyNumberFormat="1" applyFont="1" applyBorder="1" applyAlignment="1" applyProtection="1">
      <alignment horizontal="center" vertical="center"/>
    </xf>
    <xf numFmtId="0" fontId="71" fillId="0" borderId="7" xfId="0" applyFont="1" applyBorder="1" applyAlignment="1" applyProtection="1">
      <alignment horizontal="center" vertical="center"/>
      <protection locked="0"/>
    </xf>
    <xf numFmtId="45" fontId="71" fillId="0" borderId="75" xfId="0" applyNumberFormat="1" applyFont="1" applyBorder="1" applyAlignment="1" applyProtection="1">
      <alignment horizontal="center" vertical="center"/>
    </xf>
    <xf numFmtId="45" fontId="71" fillId="0" borderId="8" xfId="0" applyNumberFormat="1" applyFont="1" applyBorder="1" applyAlignment="1" applyProtection="1">
      <alignment horizontal="center" vertical="center"/>
    </xf>
    <xf numFmtId="0" fontId="69" fillId="0" borderId="55" xfId="0" applyFont="1" applyBorder="1" applyAlignment="1" applyProtection="1">
      <alignment horizontal="center" vertical="center"/>
      <protection locked="0"/>
    </xf>
    <xf numFmtId="45" fontId="69" fillId="0" borderId="83" xfId="0" applyNumberFormat="1" applyFont="1" applyBorder="1" applyAlignment="1" applyProtection="1">
      <alignment horizontal="center" vertical="center"/>
    </xf>
    <xf numFmtId="45" fontId="69" fillId="0" borderId="57" xfId="0" applyNumberFormat="1" applyFont="1" applyBorder="1" applyAlignment="1" applyProtection="1">
      <alignment horizontal="center" vertical="center"/>
    </xf>
    <xf numFmtId="0" fontId="71" fillId="0" borderId="84" xfId="0" applyFont="1" applyBorder="1" applyAlignment="1" applyProtection="1">
      <alignment horizontal="center" vertical="center"/>
      <protection locked="0"/>
    </xf>
    <xf numFmtId="45" fontId="71" fillId="0" borderId="76" xfId="0" applyNumberFormat="1" applyFont="1" applyBorder="1" applyAlignment="1" applyProtection="1">
      <alignment horizontal="center" vertical="center"/>
    </xf>
    <xf numFmtId="45" fontId="71" fillId="0" borderId="44" xfId="0" applyNumberFormat="1" applyFont="1" applyBorder="1" applyAlignment="1" applyProtection="1">
      <alignment horizontal="center" vertical="center"/>
    </xf>
    <xf numFmtId="45" fontId="67" fillId="0" borderId="83" xfId="0" applyNumberFormat="1" applyFont="1" applyBorder="1" applyAlignment="1" applyProtection="1">
      <alignment horizontal="center" vertical="center"/>
    </xf>
    <xf numFmtId="45" fontId="67" fillId="0" borderId="57" xfId="0" applyNumberFormat="1" applyFont="1" applyBorder="1" applyAlignment="1" applyProtection="1">
      <alignment horizontal="center" vertical="center"/>
    </xf>
    <xf numFmtId="0" fontId="69" fillId="0" borderId="84" xfId="0" applyFont="1" applyBorder="1" applyAlignment="1" applyProtection="1">
      <alignment horizontal="center" vertical="center"/>
      <protection locked="0"/>
    </xf>
    <xf numFmtId="45" fontId="69" fillId="0" borderId="76" xfId="0" applyNumberFormat="1" applyFont="1" applyBorder="1" applyAlignment="1" applyProtection="1">
      <alignment horizontal="center" vertical="center"/>
    </xf>
    <xf numFmtId="45" fontId="69" fillId="0" borderId="44" xfId="0" applyNumberFormat="1" applyFont="1" applyBorder="1" applyAlignment="1" applyProtection="1">
      <alignment horizontal="center" vertical="center"/>
    </xf>
    <xf numFmtId="0" fontId="0" fillId="0" borderId="0" xfId="0" applyBorder="1" applyProtection="1"/>
    <xf numFmtId="0" fontId="8" fillId="0" borderId="0" xfId="0" applyFont="1" applyBorder="1" applyAlignment="1" applyProtection="1">
      <alignment wrapText="1"/>
    </xf>
    <xf numFmtId="0" fontId="27" fillId="0" borderId="0" xfId="0" applyFont="1" applyProtection="1"/>
    <xf numFmtId="0" fontId="2" fillId="0" borderId="0" xfId="0" applyFont="1" applyBorder="1" applyAlignment="1" applyProtection="1"/>
    <xf numFmtId="0" fontId="1" fillId="0" borderId="0" xfId="0" applyFont="1" applyProtection="1"/>
    <xf numFmtId="0" fontId="59" fillId="4" borderId="52" xfId="1" applyFont="1" applyFill="1" applyBorder="1" applyAlignment="1" applyProtection="1">
      <alignment horizontal="center" vertical="center"/>
      <protection locked="0"/>
    </xf>
    <xf numFmtId="0" fontId="59" fillId="4" borderId="31" xfId="1" applyFont="1" applyFill="1" applyBorder="1" applyAlignment="1" applyProtection="1">
      <alignment horizontal="center" vertical="center"/>
      <protection locked="0"/>
    </xf>
    <xf numFmtId="0" fontId="65" fillId="4" borderId="32" xfId="1" applyFont="1" applyFill="1" applyBorder="1" applyAlignment="1" applyProtection="1">
      <alignment horizontal="center" vertical="center"/>
      <protection locked="0"/>
    </xf>
    <xf numFmtId="0" fontId="65" fillId="4" borderId="52" xfId="1" applyFont="1" applyFill="1" applyBorder="1" applyAlignment="1" applyProtection="1">
      <alignment horizontal="center" vertical="center"/>
      <protection locked="0"/>
    </xf>
    <xf numFmtId="0" fontId="65" fillId="4" borderId="31" xfId="1" applyFont="1" applyFill="1" applyBorder="1" applyAlignment="1" applyProtection="1">
      <alignment horizontal="center" vertical="center"/>
      <protection locked="0"/>
    </xf>
    <xf numFmtId="0" fontId="66" fillId="4" borderId="32" xfId="1" applyFont="1" applyFill="1" applyBorder="1" applyAlignment="1" applyProtection="1">
      <alignment horizontal="center" vertical="center"/>
      <protection locked="0"/>
    </xf>
    <xf numFmtId="0" fontId="66" fillId="4" borderId="52" xfId="1" applyFont="1" applyFill="1" applyBorder="1" applyAlignment="1" applyProtection="1">
      <alignment horizontal="center" vertical="center"/>
      <protection locked="0"/>
    </xf>
    <xf numFmtId="0" fontId="66" fillId="4" borderId="31" xfId="1" applyFont="1" applyFill="1" applyBorder="1" applyAlignment="1" applyProtection="1">
      <alignment horizontal="center" vertical="center"/>
      <protection locked="0"/>
    </xf>
    <xf numFmtId="0" fontId="32" fillId="0" borderId="0" xfId="0" applyFont="1" applyBorder="1" applyAlignment="1" applyProtection="1"/>
    <xf numFmtId="0" fontId="1" fillId="0" borderId="0" xfId="0" applyFont="1" applyBorder="1" applyProtection="1"/>
    <xf numFmtId="0" fontId="3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33" fillId="0" borderId="0" xfId="0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center" vertical="center"/>
    </xf>
    <xf numFmtId="0" fontId="0" fillId="11" borderId="0" xfId="0" applyFill="1"/>
    <xf numFmtId="0" fontId="2" fillId="11" borderId="0" xfId="0" applyFont="1" applyFill="1" applyAlignment="1">
      <alignment vertical="center" wrapText="1"/>
    </xf>
    <xf numFmtId="0" fontId="71" fillId="0" borderId="20" xfId="0" applyFont="1" applyBorder="1" applyAlignment="1" applyProtection="1">
      <alignment horizontal="center" vertical="center"/>
      <protection locked="0"/>
    </xf>
    <xf numFmtId="0" fontId="71" fillId="0" borderId="43" xfId="0" applyFont="1" applyBorder="1" applyAlignment="1" applyProtection="1">
      <alignment horizontal="center" vertical="center"/>
      <protection locked="0"/>
    </xf>
    <xf numFmtId="0" fontId="69" fillId="0" borderId="20" xfId="0" applyFont="1" applyBorder="1" applyAlignment="1" applyProtection="1">
      <alignment horizontal="center" vertical="center"/>
      <protection locked="0"/>
    </xf>
    <xf numFmtId="0" fontId="69" fillId="0" borderId="43" xfId="0" applyFont="1" applyBorder="1" applyAlignment="1" applyProtection="1">
      <alignment horizontal="center" vertical="center"/>
      <protection locked="0"/>
    </xf>
    <xf numFmtId="0" fontId="67" fillId="0" borderId="55" xfId="0" applyFont="1" applyBorder="1" applyAlignment="1" applyProtection="1">
      <alignment horizontal="center" vertical="center"/>
      <protection locked="0"/>
    </xf>
    <xf numFmtId="0" fontId="67" fillId="0" borderId="7" xfId="0" applyFont="1" applyBorder="1" applyAlignment="1" applyProtection="1">
      <alignment horizontal="center" vertical="center"/>
      <protection locked="0"/>
    </xf>
    <xf numFmtId="0" fontId="67" fillId="0" borderId="84" xfId="0" applyFont="1" applyBorder="1" applyAlignment="1" applyProtection="1">
      <alignment horizontal="center" vertical="center"/>
      <protection locked="0"/>
    </xf>
    <xf numFmtId="0" fontId="67" fillId="0" borderId="43" xfId="0" applyFont="1" applyBorder="1" applyAlignment="1" applyProtection="1">
      <alignment horizontal="center" vertical="center"/>
      <protection locked="0"/>
    </xf>
    <xf numFmtId="0" fontId="0" fillId="0" borderId="0" xfId="0" applyFont="1" applyProtection="1"/>
    <xf numFmtId="0" fontId="0" fillId="0" borderId="0" xfId="0" applyFont="1" applyAlignment="1" applyProtection="1"/>
    <xf numFmtId="0" fontId="27" fillId="0" borderId="0" xfId="0" applyFont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Protection="1"/>
    <xf numFmtId="1" fontId="34" fillId="0" borderId="56" xfId="0" applyNumberFormat="1" applyFont="1" applyBorder="1" applyAlignment="1" applyProtection="1">
      <alignment horizontal="center" vertical="center"/>
      <protection locked="0"/>
    </xf>
    <xf numFmtId="1" fontId="10" fillId="0" borderId="30" xfId="0" applyNumberFormat="1" applyFont="1" applyBorder="1" applyAlignment="1" applyProtection="1">
      <alignment horizontal="center" vertical="center"/>
      <protection locked="0"/>
    </xf>
    <xf numFmtId="1" fontId="10" fillId="0" borderId="28" xfId="0" applyNumberFormat="1" applyFont="1" applyBorder="1" applyAlignment="1" applyProtection="1">
      <alignment horizontal="center" vertical="center"/>
      <protection locked="0"/>
    </xf>
    <xf numFmtId="1" fontId="10" fillId="0" borderId="20" xfId="0" applyNumberFormat="1" applyFont="1" applyBorder="1" applyAlignment="1" applyProtection="1">
      <alignment horizontal="center" vertical="center"/>
      <protection locked="0"/>
    </xf>
    <xf numFmtId="0" fontId="8" fillId="0" borderId="17" xfId="0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1" fillId="11" borderId="0" xfId="0" applyFont="1" applyFill="1" applyBorder="1" applyAlignment="1">
      <alignment horizontal="center" vertical="center"/>
    </xf>
    <xf numFmtId="1" fontId="8" fillId="2" borderId="17" xfId="0" applyNumberFormat="1" applyFont="1" applyFill="1" applyBorder="1" applyAlignment="1">
      <alignment horizontal="right" vertical="center"/>
    </xf>
    <xf numFmtId="1" fontId="8" fillId="2" borderId="16" xfId="0" applyNumberFormat="1" applyFont="1" applyFill="1" applyBorder="1" applyAlignment="1">
      <alignment horizontal="right" vertical="center"/>
    </xf>
    <xf numFmtId="1" fontId="8" fillId="2" borderId="14" xfId="0" applyNumberFormat="1" applyFont="1" applyFill="1" applyBorder="1" applyAlignment="1">
      <alignment horizontal="right" vertical="center"/>
    </xf>
    <xf numFmtId="1" fontId="8" fillId="2" borderId="0" xfId="0" applyNumberFormat="1" applyFont="1" applyFill="1" applyBorder="1" applyAlignment="1">
      <alignment horizontal="right" vertical="center"/>
    </xf>
    <xf numFmtId="1" fontId="8" fillId="2" borderId="12" xfId="0" applyNumberFormat="1" applyFont="1" applyFill="1" applyBorder="1" applyAlignment="1">
      <alignment horizontal="right" vertical="center"/>
    </xf>
    <xf numFmtId="1" fontId="8" fillId="2" borderId="11" xfId="0" applyNumberFormat="1" applyFont="1" applyFill="1" applyBorder="1" applyAlignment="1">
      <alignment horizontal="right" vertical="center"/>
    </xf>
    <xf numFmtId="0" fontId="29" fillId="0" borderId="28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49" fontId="9" fillId="0" borderId="28" xfId="0" applyNumberFormat="1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center" vertical="center" wrapText="1" shrinkToFi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28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 wrapText="1" shrinkToFit="1"/>
    </xf>
    <xf numFmtId="49" fontId="9" fillId="0" borderId="1" xfId="0" applyNumberFormat="1" applyFont="1" applyBorder="1" applyAlignment="1">
      <alignment horizontal="center" vertical="center" wrapText="1" shrinkToFit="1"/>
    </xf>
    <xf numFmtId="0" fontId="30" fillId="11" borderId="0" xfId="0" applyFont="1" applyFill="1" applyBorder="1" applyAlignment="1">
      <alignment horizontal="center" vertical="center"/>
    </xf>
    <xf numFmtId="49" fontId="9" fillId="0" borderId="20" xfId="0" applyNumberFormat="1" applyFont="1" applyFill="1" applyBorder="1" applyAlignment="1">
      <alignment horizontal="center" vertical="center" wrapText="1" shrinkToFit="1"/>
    </xf>
    <xf numFmtId="49" fontId="9" fillId="0" borderId="19" xfId="0" applyNumberFormat="1" applyFont="1" applyFill="1" applyBorder="1" applyAlignment="1">
      <alignment horizontal="center" vertical="center" wrapText="1" shrinkToFit="1"/>
    </xf>
    <xf numFmtId="0" fontId="8" fillId="2" borderId="15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0" fontId="32" fillId="11" borderId="0" xfId="0" applyFont="1" applyFill="1" applyBorder="1" applyAlignment="1">
      <alignment horizontal="center"/>
    </xf>
    <xf numFmtId="0" fontId="29" fillId="4" borderId="30" xfId="0" applyFont="1" applyFill="1" applyBorder="1" applyAlignment="1">
      <alignment horizontal="center" vertical="center" wrapText="1"/>
    </xf>
    <xf numFmtId="0" fontId="29" fillId="4" borderId="29" xfId="0" applyFont="1" applyFill="1" applyBorder="1" applyAlignment="1">
      <alignment horizontal="center" vertical="center" wrapText="1"/>
    </xf>
    <xf numFmtId="0" fontId="29" fillId="4" borderId="28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29" fillId="4" borderId="21" xfId="0" applyFont="1" applyFill="1" applyBorder="1" applyAlignment="1">
      <alignment horizontal="center" vertical="center" wrapText="1"/>
    </xf>
    <xf numFmtId="0" fontId="29" fillId="0" borderId="21" xfId="0" applyFont="1" applyBorder="1" applyAlignment="1" applyProtection="1">
      <alignment horizontal="center" vertical="center" wrapText="1"/>
      <protection locked="0"/>
    </xf>
    <xf numFmtId="0" fontId="29" fillId="0" borderId="18" xfId="0" applyFont="1" applyBorder="1" applyAlignment="1" applyProtection="1">
      <alignment horizontal="center" vertical="center" wrapText="1"/>
      <protection locked="0"/>
    </xf>
    <xf numFmtId="0" fontId="78" fillId="0" borderId="0" xfId="0" applyFont="1" applyAlignment="1" applyProtection="1">
      <alignment horizontal="center" vertical="center" wrapText="1"/>
    </xf>
    <xf numFmtId="0" fontId="77" fillId="17" borderId="9" xfId="0" applyFont="1" applyFill="1" applyBorder="1" applyAlignment="1" applyProtection="1">
      <alignment horizontal="center" vertical="center"/>
    </xf>
    <xf numFmtId="0" fontId="77" fillId="17" borderId="8" xfId="0" applyFont="1" applyFill="1" applyBorder="1" applyAlignment="1" applyProtection="1">
      <alignment horizontal="center" vertical="center"/>
    </xf>
    <xf numFmtId="0" fontId="77" fillId="17" borderId="7" xfId="0" applyFont="1" applyFill="1" applyBorder="1" applyAlignment="1" applyProtection="1">
      <alignment horizontal="center" vertical="center"/>
    </xf>
    <xf numFmtId="0" fontId="76" fillId="21" borderId="0" xfId="1" applyFont="1" applyFill="1" applyAlignment="1" applyProtection="1">
      <alignment horizontal="center" vertical="center" wrapText="1"/>
      <protection locked="0"/>
    </xf>
    <xf numFmtId="0" fontId="76" fillId="21" borderId="0" xfId="1" applyFont="1" applyFill="1" applyAlignment="1" applyProtection="1">
      <alignment horizontal="center" vertical="center"/>
      <protection locked="0"/>
    </xf>
    <xf numFmtId="0" fontId="75" fillId="24" borderId="0" xfId="1" applyFont="1" applyFill="1" applyAlignment="1" applyProtection="1">
      <alignment horizontal="center" vertical="center" wrapText="1"/>
      <protection locked="0"/>
    </xf>
    <xf numFmtId="0" fontId="75" fillId="24" borderId="0" xfId="1" applyFont="1" applyFill="1" applyAlignment="1" applyProtection="1">
      <alignment horizontal="center" vertical="center"/>
      <protection locked="0"/>
    </xf>
    <xf numFmtId="0" fontId="75" fillId="19" borderId="0" xfId="1" applyFont="1" applyFill="1" applyAlignment="1" applyProtection="1">
      <alignment horizontal="center" vertical="center" wrapText="1"/>
      <protection locked="0"/>
    </xf>
    <xf numFmtId="0" fontId="75" fillId="19" borderId="0" xfId="1" applyFont="1" applyFill="1" applyAlignment="1" applyProtection="1">
      <alignment horizontal="center" vertical="center"/>
      <protection locked="0"/>
    </xf>
    <xf numFmtId="0" fontId="3" fillId="23" borderId="0" xfId="0" applyFont="1" applyFill="1" applyAlignment="1" applyProtection="1">
      <alignment horizontal="center" vertical="center" wrapText="1"/>
    </xf>
    <xf numFmtId="0" fontId="3" fillId="23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82" fillId="0" borderId="0" xfId="0" applyFont="1" applyAlignment="1" applyProtection="1">
      <alignment horizontal="center" vertical="center"/>
    </xf>
    <xf numFmtId="0" fontId="64" fillId="0" borderId="0" xfId="0" applyFont="1" applyAlignment="1" applyProtection="1">
      <alignment horizontal="center"/>
    </xf>
    <xf numFmtId="0" fontId="83" fillId="11" borderId="0" xfId="0" applyFont="1" applyFill="1" applyAlignment="1" applyProtection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0" fontId="60" fillId="0" borderId="28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60" fillId="0" borderId="20" xfId="0" applyFont="1" applyBorder="1" applyAlignment="1" applyProtection="1">
      <alignment horizontal="center" vertical="center"/>
      <protection locked="0"/>
    </xf>
    <xf numFmtId="0" fontId="60" fillId="0" borderId="19" xfId="0" applyFont="1" applyBorder="1" applyAlignment="1" applyProtection="1">
      <alignment horizontal="center" vertical="center"/>
      <protection locked="0"/>
    </xf>
    <xf numFmtId="0" fontId="7" fillId="22" borderId="30" xfId="0" applyFont="1" applyFill="1" applyBorder="1" applyAlignment="1" applyProtection="1">
      <alignment horizontal="center" vertical="center" wrapText="1"/>
    </xf>
    <xf numFmtId="0" fontId="7" fillId="22" borderId="29" xfId="0" applyFont="1" applyFill="1" applyBorder="1" applyAlignment="1" applyProtection="1">
      <alignment horizontal="center" vertical="center" wrapText="1"/>
    </xf>
    <xf numFmtId="0" fontId="7" fillId="22" borderId="28" xfId="0" applyFont="1" applyFill="1" applyBorder="1" applyAlignment="1" applyProtection="1">
      <alignment horizontal="center" vertical="center" wrapText="1"/>
    </xf>
    <xf numFmtId="0" fontId="7" fillId="22" borderId="1" xfId="0" applyFont="1" applyFill="1" applyBorder="1" applyAlignment="1" applyProtection="1">
      <alignment horizontal="center" vertical="center" wrapText="1"/>
    </xf>
    <xf numFmtId="0" fontId="3" fillId="22" borderId="29" xfId="0" applyFont="1" applyFill="1" applyBorder="1" applyAlignment="1" applyProtection="1">
      <alignment horizontal="center" vertical="center" wrapText="1"/>
    </xf>
    <xf numFmtId="0" fontId="3" fillId="22" borderId="24" xfId="0" applyFont="1" applyFill="1" applyBorder="1" applyAlignment="1" applyProtection="1">
      <alignment horizontal="center" vertical="center" wrapText="1"/>
    </xf>
    <xf numFmtId="0" fontId="3" fillId="22" borderId="1" xfId="0" applyFont="1" applyFill="1" applyBorder="1" applyAlignment="1" applyProtection="1">
      <alignment horizontal="center" vertical="center" wrapText="1"/>
    </xf>
    <xf numFmtId="0" fontId="3" fillId="22" borderId="21" xfId="0" applyFont="1" applyFill="1" applyBorder="1" applyAlignment="1" applyProtection="1">
      <alignment horizontal="center" vertical="center" wrapText="1"/>
    </xf>
    <xf numFmtId="0" fontId="50" fillId="0" borderId="51" xfId="0" applyFont="1" applyBorder="1" applyAlignment="1" applyProtection="1">
      <alignment horizontal="center" vertical="center"/>
    </xf>
    <xf numFmtId="0" fontId="50" fillId="0" borderId="50" xfId="0" applyFont="1" applyBorder="1" applyAlignment="1" applyProtection="1">
      <alignment horizontal="center" vertical="center"/>
    </xf>
    <xf numFmtId="0" fontId="50" fillId="0" borderId="49" xfId="0" applyFont="1" applyBorder="1" applyAlignment="1" applyProtection="1">
      <alignment horizontal="center" vertical="center"/>
    </xf>
    <xf numFmtId="0" fontId="50" fillId="0" borderId="45" xfId="0" applyFont="1" applyBorder="1" applyAlignment="1" applyProtection="1">
      <alignment horizontal="center" vertical="center"/>
    </xf>
    <xf numFmtId="0" fontId="50" fillId="0" borderId="8" xfId="0" applyFont="1" applyBorder="1" applyAlignment="1" applyProtection="1">
      <alignment horizontal="center" vertical="center"/>
    </xf>
    <xf numFmtId="0" fontId="50" fillId="0" borderId="46" xfId="0" applyFont="1" applyBorder="1" applyAlignment="1" applyProtection="1">
      <alignment horizontal="center" vertical="center"/>
    </xf>
    <xf numFmtId="0" fontId="50" fillId="0" borderId="42" xfId="0" applyFont="1" applyBorder="1" applyAlignment="1" applyProtection="1">
      <alignment horizontal="center" vertical="center"/>
    </xf>
    <xf numFmtId="0" fontId="50" fillId="0" borderId="44" xfId="0" applyFont="1" applyBorder="1" applyAlignment="1" applyProtection="1">
      <alignment horizontal="center" vertical="center"/>
    </xf>
    <xf numFmtId="0" fontId="50" fillId="0" borderId="43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 vertical="center"/>
    </xf>
    <xf numFmtId="0" fontId="62" fillId="0" borderId="0" xfId="0" applyFont="1" applyAlignment="1" applyProtection="1">
      <alignment horizontal="center" wrapText="1"/>
    </xf>
    <xf numFmtId="0" fontId="74" fillId="0" borderId="45" xfId="0" applyFont="1" applyBorder="1" applyAlignment="1" applyProtection="1">
      <alignment horizontal="center"/>
      <protection locked="0"/>
    </xf>
    <xf numFmtId="0" fontId="74" fillId="0" borderId="7" xfId="0" applyFont="1" applyBorder="1" applyAlignment="1" applyProtection="1">
      <alignment horizontal="center"/>
      <protection locked="0"/>
    </xf>
    <xf numFmtId="0" fontId="60" fillId="0" borderId="6" xfId="0" applyFont="1" applyBorder="1" applyAlignment="1" applyProtection="1">
      <alignment horizontal="center" vertical="center"/>
      <protection locked="0"/>
    </xf>
    <xf numFmtId="0" fontId="60" fillId="0" borderId="5" xfId="0" applyFont="1" applyBorder="1" applyAlignment="1" applyProtection="1">
      <alignment horizontal="center" vertical="center"/>
      <protection locked="0"/>
    </xf>
    <xf numFmtId="0" fontId="60" fillId="0" borderId="69" xfId="0" applyFont="1" applyBorder="1" applyAlignment="1" applyProtection="1">
      <alignment horizontal="center" vertical="center"/>
      <protection locked="0"/>
    </xf>
    <xf numFmtId="0" fontId="60" fillId="0" borderId="3" xfId="0" applyFont="1" applyBorder="1" applyAlignment="1" applyProtection="1">
      <alignment horizontal="center" vertical="center"/>
      <protection locked="0"/>
    </xf>
    <xf numFmtId="0" fontId="60" fillId="0" borderId="0" xfId="0" applyFont="1" applyBorder="1" applyAlignment="1" applyProtection="1">
      <alignment horizontal="center" vertical="center"/>
      <protection locked="0"/>
    </xf>
    <xf numFmtId="0" fontId="60" fillId="0" borderId="13" xfId="0" applyFont="1" applyBorder="1" applyAlignment="1" applyProtection="1">
      <alignment horizontal="center" vertical="center"/>
      <protection locked="0"/>
    </xf>
    <xf numFmtId="0" fontId="60" fillId="0" borderId="70" xfId="0" applyFont="1" applyBorder="1" applyAlignment="1" applyProtection="1">
      <alignment horizontal="center" vertical="center"/>
      <protection locked="0"/>
    </xf>
    <xf numFmtId="0" fontId="60" fillId="0" borderId="11" xfId="0" applyFont="1" applyBorder="1" applyAlignment="1" applyProtection="1">
      <alignment horizontal="center" vertical="center"/>
      <protection locked="0"/>
    </xf>
    <xf numFmtId="0" fontId="60" fillId="0" borderId="10" xfId="0" applyFont="1" applyBorder="1" applyAlignment="1" applyProtection="1">
      <alignment horizontal="center" vertical="center"/>
      <protection locked="0"/>
    </xf>
    <xf numFmtId="0" fontId="34" fillId="17" borderId="79" xfId="0" applyFont="1" applyFill="1" applyBorder="1" applyAlignment="1" applyProtection="1">
      <alignment horizontal="center" vertical="center"/>
    </xf>
    <xf numFmtId="0" fontId="34" fillId="17" borderId="80" xfId="0" applyFont="1" applyFill="1" applyBorder="1" applyAlignment="1" applyProtection="1">
      <alignment horizontal="center" vertical="center"/>
    </xf>
    <xf numFmtId="0" fontId="34" fillId="16" borderId="77" xfId="0" applyFont="1" applyFill="1" applyBorder="1" applyAlignment="1" applyProtection="1">
      <alignment horizontal="center" vertical="center"/>
    </xf>
    <xf numFmtId="0" fontId="34" fillId="16" borderId="78" xfId="0" applyFont="1" applyFill="1" applyBorder="1" applyAlignment="1" applyProtection="1">
      <alignment horizontal="center" vertical="center"/>
    </xf>
    <xf numFmtId="0" fontId="34" fillId="16" borderId="81" xfId="0" applyFont="1" applyFill="1" applyBorder="1" applyAlignment="1" applyProtection="1">
      <alignment horizontal="center" vertical="center"/>
    </xf>
    <xf numFmtId="0" fontId="34" fillId="16" borderId="82" xfId="0" applyFont="1" applyFill="1" applyBorder="1" applyAlignment="1" applyProtection="1">
      <alignment horizontal="center" vertical="center"/>
    </xf>
    <xf numFmtId="0" fontId="34" fillId="9" borderId="5" xfId="0" applyFont="1" applyFill="1" applyBorder="1" applyAlignment="1" applyProtection="1">
      <alignment horizontal="center" vertical="center"/>
    </xf>
    <xf numFmtId="0" fontId="34" fillId="9" borderId="69" xfId="0" applyFont="1" applyFill="1" applyBorder="1" applyAlignment="1" applyProtection="1">
      <alignment horizontal="center" vertical="center"/>
    </xf>
    <xf numFmtId="0" fontId="34" fillId="9" borderId="57" xfId="0" applyFont="1" applyFill="1" applyBorder="1" applyAlignment="1" applyProtection="1">
      <alignment horizontal="center" vertical="center"/>
    </xf>
    <xf numFmtId="0" fontId="34" fillId="9" borderId="48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84" fillId="12" borderId="58" xfId="0" applyFont="1" applyFill="1" applyBorder="1" applyAlignment="1" applyProtection="1">
      <alignment horizontal="center"/>
      <protection locked="0"/>
    </xf>
    <xf numFmtId="0" fontId="84" fillId="12" borderId="35" xfId="0" applyFont="1" applyFill="1" applyBorder="1" applyAlignment="1" applyProtection="1">
      <alignment horizontal="center"/>
      <protection locked="0"/>
    </xf>
    <xf numFmtId="0" fontId="84" fillId="12" borderId="59" xfId="0" applyFont="1" applyFill="1" applyBorder="1" applyAlignment="1" applyProtection="1">
      <alignment horizontal="center"/>
      <protection locked="0"/>
    </xf>
    <xf numFmtId="0" fontId="23" fillId="0" borderId="30" xfId="0" applyFont="1" applyBorder="1" applyAlignment="1" applyProtection="1">
      <alignment horizontal="center" vertical="center"/>
    </xf>
    <xf numFmtId="0" fontId="23" fillId="0" borderId="29" xfId="0" applyFont="1" applyBorder="1" applyAlignment="1" applyProtection="1">
      <alignment horizontal="center" vertical="center"/>
    </xf>
    <xf numFmtId="0" fontId="23" fillId="0" borderId="24" xfId="0" applyFont="1" applyBorder="1" applyAlignment="1" applyProtection="1">
      <alignment horizontal="center" vertical="center"/>
    </xf>
    <xf numFmtId="0" fontId="35" fillId="13" borderId="9" xfId="0" applyFont="1" applyFill="1" applyBorder="1" applyAlignment="1" applyProtection="1">
      <alignment horizontal="center" vertical="center"/>
    </xf>
    <xf numFmtId="0" fontId="35" fillId="13" borderId="8" xfId="0" applyFont="1" applyFill="1" applyBorder="1" applyAlignment="1" applyProtection="1">
      <alignment horizontal="center" vertical="center"/>
    </xf>
    <xf numFmtId="0" fontId="35" fillId="13" borderId="7" xfId="0" applyFont="1" applyFill="1" applyBorder="1" applyAlignment="1" applyProtection="1">
      <alignment horizontal="center" vertical="center"/>
    </xf>
    <xf numFmtId="0" fontId="34" fillId="10" borderId="23" xfId="0" applyFont="1" applyFill="1" applyBorder="1" applyAlignment="1" applyProtection="1">
      <alignment horizontal="center" vertical="center"/>
    </xf>
    <xf numFmtId="0" fontId="34" fillId="10" borderId="38" xfId="0" applyFont="1" applyFill="1" applyBorder="1" applyAlignment="1" applyProtection="1">
      <alignment horizontal="center" vertical="center"/>
    </xf>
    <xf numFmtId="0" fontId="34" fillId="7" borderId="22" xfId="0" applyFont="1" applyFill="1" applyBorder="1" applyAlignment="1" applyProtection="1">
      <alignment horizontal="center" vertical="center"/>
    </xf>
    <xf numFmtId="0" fontId="34" fillId="7" borderId="37" xfId="0" applyFont="1" applyFill="1" applyBorder="1" applyAlignment="1" applyProtection="1">
      <alignment horizontal="center" vertical="center"/>
    </xf>
    <xf numFmtId="0" fontId="34" fillId="5" borderId="22" xfId="0" applyFont="1" applyFill="1" applyBorder="1" applyAlignment="1" applyProtection="1">
      <alignment horizontal="center" vertical="center"/>
    </xf>
    <xf numFmtId="0" fontId="34" fillId="5" borderId="37" xfId="0" applyFont="1" applyFill="1" applyBorder="1" applyAlignment="1" applyProtection="1">
      <alignment horizontal="center" vertical="center"/>
    </xf>
    <xf numFmtId="0" fontId="34" fillId="14" borderId="22" xfId="0" applyFont="1" applyFill="1" applyBorder="1" applyAlignment="1" applyProtection="1">
      <alignment horizontal="center" vertical="center"/>
    </xf>
    <xf numFmtId="0" fontId="34" fillId="14" borderId="37" xfId="0" applyFont="1" applyFill="1" applyBorder="1" applyAlignment="1" applyProtection="1">
      <alignment horizontal="center" vertical="center"/>
    </xf>
    <xf numFmtId="0" fontId="34" fillId="15" borderId="22" xfId="0" applyFont="1" applyFill="1" applyBorder="1" applyAlignment="1" applyProtection="1">
      <alignment horizontal="center" vertical="center"/>
    </xf>
    <xf numFmtId="0" fontId="34" fillId="15" borderId="37" xfId="0" applyFont="1" applyFill="1" applyBorder="1" applyAlignment="1" applyProtection="1">
      <alignment horizontal="center" vertical="center"/>
    </xf>
    <xf numFmtId="1" fontId="68" fillId="0" borderId="45" xfId="0" applyNumberFormat="1" applyFont="1" applyBorder="1" applyAlignment="1" applyProtection="1">
      <alignment horizontal="center" vertical="center"/>
    </xf>
    <xf numFmtId="0" fontId="68" fillId="0" borderId="46" xfId="0" applyFont="1" applyBorder="1" applyAlignment="1" applyProtection="1">
      <alignment horizontal="center" vertical="center"/>
    </xf>
    <xf numFmtId="1" fontId="68" fillId="0" borderId="42" xfId="0" applyNumberFormat="1" applyFont="1" applyBorder="1" applyAlignment="1" applyProtection="1">
      <alignment horizontal="center" vertical="center"/>
    </xf>
    <xf numFmtId="0" fontId="68" fillId="0" borderId="43" xfId="0" applyFont="1" applyBorder="1" applyAlignment="1" applyProtection="1">
      <alignment horizontal="center" vertical="center"/>
    </xf>
    <xf numFmtId="1" fontId="70" fillId="0" borderId="45" xfId="0" applyNumberFormat="1" applyFont="1" applyBorder="1" applyAlignment="1" applyProtection="1">
      <alignment horizontal="center" vertical="center"/>
    </xf>
    <xf numFmtId="0" fontId="70" fillId="0" borderId="46" xfId="0" applyFont="1" applyBorder="1" applyAlignment="1" applyProtection="1">
      <alignment horizontal="center" vertical="center"/>
    </xf>
    <xf numFmtId="1" fontId="70" fillId="0" borderId="42" xfId="0" applyNumberFormat="1" applyFont="1" applyBorder="1" applyAlignment="1" applyProtection="1">
      <alignment horizontal="center" vertical="center"/>
    </xf>
    <xf numFmtId="0" fontId="70" fillId="0" borderId="43" xfId="0" applyFont="1" applyBorder="1" applyAlignment="1" applyProtection="1">
      <alignment horizontal="center" vertical="center"/>
    </xf>
    <xf numFmtId="1" fontId="68" fillId="0" borderId="47" xfId="0" applyNumberFormat="1" applyFont="1" applyBorder="1" applyAlignment="1" applyProtection="1">
      <alignment horizontal="center" vertical="center"/>
    </xf>
    <xf numFmtId="0" fontId="68" fillId="0" borderId="48" xfId="0" applyFont="1" applyBorder="1" applyAlignment="1" applyProtection="1">
      <alignment horizontal="center" vertical="center"/>
    </xf>
    <xf numFmtId="1" fontId="72" fillId="0" borderId="42" xfId="0" applyNumberFormat="1" applyFont="1" applyBorder="1" applyAlignment="1" applyProtection="1">
      <alignment horizontal="center" vertical="center"/>
    </xf>
    <xf numFmtId="0" fontId="72" fillId="0" borderId="43" xfId="0" applyFont="1" applyBorder="1" applyAlignment="1" applyProtection="1">
      <alignment horizontal="center" vertical="center"/>
    </xf>
    <xf numFmtId="1" fontId="70" fillId="0" borderId="47" xfId="0" applyNumberFormat="1" applyFont="1" applyBorder="1" applyAlignment="1" applyProtection="1">
      <alignment horizontal="center" vertical="center"/>
    </xf>
    <xf numFmtId="0" fontId="70" fillId="0" borderId="48" xfId="0" applyFont="1" applyBorder="1" applyAlignment="1" applyProtection="1">
      <alignment horizontal="center" vertical="center"/>
    </xf>
    <xf numFmtId="1" fontId="72" fillId="0" borderId="45" xfId="0" applyNumberFormat="1" applyFont="1" applyBorder="1" applyAlignment="1" applyProtection="1">
      <alignment horizontal="center" vertical="center"/>
    </xf>
    <xf numFmtId="0" fontId="72" fillId="0" borderId="46" xfId="0" applyFont="1" applyBorder="1" applyAlignment="1" applyProtection="1">
      <alignment horizontal="center" vertical="center"/>
    </xf>
    <xf numFmtId="0" fontId="47" fillId="0" borderId="54" xfId="0" applyFont="1" applyBorder="1" applyAlignment="1">
      <alignment vertical="center" wrapText="1"/>
    </xf>
    <xf numFmtId="0" fontId="47" fillId="0" borderId="55" xfId="0" applyFont="1" applyBorder="1" applyAlignment="1">
      <alignment vertical="center" wrapText="1"/>
    </xf>
    <xf numFmtId="0" fontId="0" fillId="0" borderId="53" xfId="0" applyBorder="1" applyAlignment="1">
      <alignment wrapText="1"/>
    </xf>
    <xf numFmtId="0" fontId="0" fillId="0" borderId="6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6" fillId="0" borderId="3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0" fillId="0" borderId="5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6" fillId="0" borderId="3" xfId="0" applyFont="1" applyBorder="1" applyAlignment="1">
      <alignment horizontal="right" vertical="center"/>
    </xf>
    <xf numFmtId="0" fontId="28" fillId="0" borderId="2" xfId="0" applyFont="1" applyBorder="1" applyAlignment="1">
      <alignment horizontal="right" vertical="center"/>
    </xf>
    <xf numFmtId="0" fontId="0" fillId="0" borderId="22" xfId="0" applyBorder="1" applyAlignment="1">
      <alignment horizontal="center" wrapText="1"/>
    </xf>
    <xf numFmtId="0" fontId="0" fillId="0" borderId="53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49" fontId="61" fillId="0" borderId="3" xfId="0" applyNumberFormat="1" applyFont="1" applyBorder="1" applyAlignment="1" applyProtection="1">
      <alignment wrapText="1"/>
      <protection locked="0"/>
    </xf>
    <xf numFmtId="49" fontId="61" fillId="0" borderId="2" xfId="0" applyNumberFormat="1" applyFont="1" applyBorder="1" applyAlignment="1" applyProtection="1">
      <alignment wrapText="1"/>
      <protection locked="0"/>
    </xf>
    <xf numFmtId="0" fontId="26" fillId="0" borderId="53" xfId="0" applyFont="1" applyBorder="1" applyAlignment="1">
      <alignment wrapText="1"/>
    </xf>
    <xf numFmtId="0" fontId="51" fillId="0" borderId="0" xfId="0" applyFont="1" applyAlignment="1">
      <alignment horizontal="center"/>
    </xf>
    <xf numFmtId="0" fontId="0" fillId="0" borderId="2" xfId="0" applyBorder="1"/>
    <xf numFmtId="0" fontId="47" fillId="0" borderId="3" xfId="0" applyFont="1" applyBorder="1" applyAlignment="1">
      <alignment vertical="center" wrapText="1"/>
    </xf>
    <xf numFmtId="0" fontId="47" fillId="0" borderId="2" xfId="0" applyFont="1" applyBorder="1" applyAlignment="1">
      <alignment vertical="center" wrapText="1"/>
    </xf>
    <xf numFmtId="0" fontId="0" fillId="0" borderId="3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62" xfId="0" applyBorder="1" applyAlignment="1">
      <alignment horizontal="center" wrapText="1"/>
    </xf>
    <xf numFmtId="0" fontId="28" fillId="0" borderId="2" xfId="0" applyFont="1" applyBorder="1" applyAlignment="1">
      <alignment horizontal="left" vertical="center"/>
    </xf>
    <xf numFmtId="0" fontId="0" fillId="0" borderId="61" xfId="0" applyBorder="1" applyAlignment="1">
      <alignment horizontal="center" wrapText="1"/>
    </xf>
    <xf numFmtId="0" fontId="46" fillId="0" borderId="65" xfId="0" applyFont="1" applyBorder="1" applyAlignment="1">
      <alignment horizontal="center" vertical="center" wrapText="1"/>
    </xf>
    <xf numFmtId="0" fontId="46" fillId="0" borderId="66" xfId="0" applyFont="1" applyBorder="1" applyAlignment="1">
      <alignment horizontal="center" vertical="center" wrapText="1"/>
    </xf>
    <xf numFmtId="0" fontId="46" fillId="0" borderId="67" xfId="0" applyFont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 shrinkToFit="1"/>
    </xf>
    <xf numFmtId="49" fontId="19" fillId="0" borderId="1" xfId="0" applyNumberFormat="1" applyFont="1" applyBorder="1" applyAlignment="1">
      <alignment horizontal="center" vertical="center" wrapText="1" shrinkToFit="1"/>
    </xf>
    <xf numFmtId="0" fontId="41" fillId="0" borderId="5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 vertical="center"/>
    </xf>
    <xf numFmtId="1" fontId="22" fillId="0" borderId="71" xfId="0" applyNumberFormat="1" applyFont="1" applyBorder="1" applyAlignment="1">
      <alignment horizontal="left" vertical="center"/>
    </xf>
    <xf numFmtId="1" fontId="22" fillId="0" borderId="68" xfId="0" applyNumberFormat="1" applyFont="1" applyBorder="1" applyAlignment="1">
      <alignment horizontal="left"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57" xfId="0" applyBorder="1" applyAlignment="1">
      <alignment horizontal="center" wrapText="1"/>
    </xf>
    <xf numFmtId="0" fontId="0" fillId="0" borderId="55" xfId="0" applyBorder="1" applyAlignment="1">
      <alignment horizontal="center" wrapText="1"/>
    </xf>
    <xf numFmtId="49" fontId="34" fillId="0" borderId="9" xfId="0" applyNumberFormat="1" applyFont="1" applyBorder="1" applyAlignment="1">
      <alignment horizontal="center" vertical="center" wrapText="1" shrinkToFit="1"/>
    </xf>
    <xf numFmtId="49" fontId="34" fillId="0" borderId="7" xfId="0" applyNumberFormat="1" applyFont="1" applyBorder="1" applyAlignment="1">
      <alignment horizontal="center" vertical="center" wrapText="1" shrinkToFit="1"/>
    </xf>
    <xf numFmtId="0" fontId="0" fillId="0" borderId="63" xfId="0" applyBorder="1" applyAlignment="1">
      <alignment horizontal="center" wrapText="1"/>
    </xf>
    <xf numFmtId="0" fontId="0" fillId="0" borderId="60" xfId="0" applyBorder="1" applyAlignment="1">
      <alignment horizontal="center" wrapText="1"/>
    </xf>
    <xf numFmtId="0" fontId="0" fillId="0" borderId="54" xfId="0" applyBorder="1" applyAlignment="1">
      <alignment horizont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71" xfId="0" applyFont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34" fillId="0" borderId="74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49" fontId="19" fillId="0" borderId="9" xfId="0" applyNumberFormat="1" applyFont="1" applyFill="1" applyBorder="1" applyAlignment="1">
      <alignment horizontal="center" vertical="center" wrapText="1" shrinkToFit="1"/>
    </xf>
    <xf numFmtId="49" fontId="19" fillId="0" borderId="7" xfId="0" applyNumberFormat="1" applyFont="1" applyFill="1" applyBorder="1" applyAlignment="1">
      <alignment horizontal="center" vertical="center" wrapText="1" shrinkToFit="1"/>
    </xf>
    <xf numFmtId="1" fontId="34" fillId="0" borderId="56" xfId="0" applyNumberFormat="1" applyFont="1" applyBorder="1" applyAlignment="1">
      <alignment horizontal="center" vertical="center" wrapText="1"/>
    </xf>
    <xf numFmtId="1" fontId="34" fillId="0" borderId="22" xfId="0" applyNumberFormat="1" applyFont="1" applyBorder="1" applyAlignment="1">
      <alignment horizontal="center" vertical="center" wrapText="1"/>
    </xf>
    <xf numFmtId="1" fontId="34" fillId="0" borderId="37" xfId="0" applyNumberFormat="1" applyFont="1" applyBorder="1" applyAlignment="1">
      <alignment horizontal="center" vertical="center" wrapText="1"/>
    </xf>
    <xf numFmtId="1" fontId="34" fillId="0" borderId="56" xfId="0" applyNumberFormat="1" applyFont="1" applyBorder="1" applyAlignment="1" applyProtection="1">
      <alignment horizontal="center" vertical="center" wrapText="1"/>
      <protection locked="0"/>
    </xf>
    <xf numFmtId="1" fontId="34" fillId="0" borderId="1" xfId="0" applyNumberFormat="1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 wrapText="1" shrinkToFit="1"/>
    </xf>
    <xf numFmtId="49" fontId="19" fillId="0" borderId="7" xfId="0" applyNumberFormat="1" applyFont="1" applyBorder="1" applyAlignment="1">
      <alignment horizontal="center" vertical="center" wrapText="1" shrinkToFit="1"/>
    </xf>
    <xf numFmtId="0" fontId="2" fillId="20" borderId="0" xfId="0" applyFont="1" applyFill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6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3" borderId="26" xfId="0" applyFont="1" applyFill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22" fillId="3" borderId="25" xfId="0" applyFont="1" applyFill="1" applyBorder="1" applyAlignment="1">
      <alignment horizontal="center" vertical="center" wrapText="1"/>
    </xf>
    <xf numFmtId="0" fontId="22" fillId="3" borderId="40" xfId="0" applyFont="1" applyFill="1" applyBorder="1" applyAlignment="1">
      <alignment horizontal="center" vertical="center" wrapText="1"/>
    </xf>
    <xf numFmtId="0" fontId="22" fillId="3" borderId="27" xfId="0" applyFont="1" applyFill="1" applyBorder="1" applyAlignment="1">
      <alignment horizontal="center" vertical="center" wrapText="1"/>
    </xf>
    <xf numFmtId="0" fontId="22" fillId="3" borderId="39" xfId="0" applyFont="1" applyFill="1" applyBorder="1" applyAlignment="1">
      <alignment horizontal="center" vertical="center" wrapText="1"/>
    </xf>
    <xf numFmtId="1" fontId="15" fillId="2" borderId="17" xfId="0" applyNumberFormat="1" applyFont="1" applyFill="1" applyBorder="1" applyAlignment="1">
      <alignment horizontal="center" vertical="center"/>
    </xf>
    <xf numFmtId="1" fontId="15" fillId="2" borderId="16" xfId="0" applyNumberFormat="1" applyFont="1" applyFill="1" applyBorder="1" applyAlignment="1">
      <alignment horizontal="center" vertical="center"/>
    </xf>
    <xf numFmtId="1" fontId="15" fillId="2" borderId="12" xfId="0" applyNumberFormat="1" applyFont="1" applyFill="1" applyBorder="1" applyAlignment="1">
      <alignment horizontal="center" vertical="center"/>
    </xf>
    <xf numFmtId="1" fontId="15" fillId="2" borderId="1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49" fontId="22" fillId="0" borderId="28" xfId="0" applyNumberFormat="1" applyFont="1" applyBorder="1" applyAlignment="1">
      <alignment horizontal="center" vertical="center" wrapText="1" shrinkToFit="1"/>
    </xf>
    <xf numFmtId="49" fontId="22" fillId="0" borderId="1" xfId="0" applyNumberFormat="1" applyFont="1" applyBorder="1" applyAlignment="1">
      <alignment horizontal="center" vertical="center" wrapText="1" shrinkToFit="1"/>
    </xf>
    <xf numFmtId="49" fontId="22" fillId="0" borderId="38" xfId="0" applyNumberFormat="1" applyFont="1" applyFill="1" applyBorder="1" applyAlignment="1">
      <alignment horizontal="center" vertical="center" wrapText="1" shrinkToFit="1"/>
    </xf>
    <xf numFmtId="49" fontId="22" fillId="0" borderId="37" xfId="0" applyNumberFormat="1" applyFont="1" applyFill="1" applyBorder="1" applyAlignment="1">
      <alignment horizontal="center" vertical="center" wrapText="1" shrinkToFit="1"/>
    </xf>
    <xf numFmtId="49" fontId="22" fillId="0" borderId="20" xfId="0" applyNumberFormat="1" applyFont="1" applyFill="1" applyBorder="1" applyAlignment="1">
      <alignment horizontal="center" vertical="center" wrapText="1" shrinkToFit="1"/>
    </xf>
    <xf numFmtId="49" fontId="22" fillId="0" borderId="19" xfId="0" applyNumberFormat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15" fillId="2" borderId="15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1" fontId="10" fillId="0" borderId="45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vertical="center"/>
    </xf>
    <xf numFmtId="0" fontId="16" fillId="3" borderId="51" xfId="0" applyFont="1" applyFill="1" applyBorder="1" applyAlignment="1">
      <alignment horizontal="center" vertical="center" wrapText="1"/>
    </xf>
    <xf numFmtId="0" fontId="16" fillId="3" borderId="45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46" xfId="0" applyFont="1" applyFill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/>
    </xf>
    <xf numFmtId="1" fontId="10" fillId="0" borderId="46" xfId="0" applyNumberFormat="1" applyFont="1" applyBorder="1" applyAlignment="1">
      <alignment horizontal="center" vertical="center"/>
    </xf>
    <xf numFmtId="1" fontId="10" fillId="0" borderId="43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47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1" fontId="15" fillId="2" borderId="17" xfId="0" applyNumberFormat="1" applyFont="1" applyFill="1" applyBorder="1" applyAlignment="1">
      <alignment horizontal="right" vertical="center"/>
    </xf>
    <xf numFmtId="0" fontId="0" fillId="0" borderId="16" xfId="0" applyBorder="1"/>
    <xf numFmtId="0" fontId="0" fillId="0" borderId="14" xfId="0" applyBorder="1"/>
    <xf numFmtId="0" fontId="0" fillId="0" borderId="0" xfId="0"/>
    <xf numFmtId="0" fontId="0" fillId="0" borderId="12" xfId="0" applyBorder="1"/>
    <xf numFmtId="0" fontId="0" fillId="0" borderId="11" xfId="0" applyBorder="1"/>
    <xf numFmtId="0" fontId="15" fillId="2" borderId="16" xfId="0" applyFont="1" applyFill="1" applyBorder="1" applyAlignment="1">
      <alignment horizontal="left" vertical="center"/>
    </xf>
    <xf numFmtId="0" fontId="15" fillId="2" borderId="15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2" fillId="0" borderId="3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40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1" fontId="14" fillId="2" borderId="17" xfId="0" applyNumberFormat="1" applyFont="1" applyFill="1" applyBorder="1" applyAlignment="1">
      <alignment horizontal="right" vertical="center"/>
    </xf>
    <xf numFmtId="1" fontId="14" fillId="2" borderId="16" xfId="0" applyNumberFormat="1" applyFont="1" applyFill="1" applyBorder="1" applyAlignment="1">
      <alignment horizontal="right" vertical="center"/>
    </xf>
    <xf numFmtId="1" fontId="14" fillId="2" borderId="14" xfId="0" applyNumberFormat="1" applyFont="1" applyFill="1" applyBorder="1" applyAlignment="1">
      <alignment horizontal="right" vertical="center"/>
    </xf>
    <xf numFmtId="1" fontId="14" fillId="2" borderId="0" xfId="0" applyNumberFormat="1" applyFont="1" applyFill="1" applyBorder="1" applyAlignment="1">
      <alignment horizontal="right" vertical="center"/>
    </xf>
    <xf numFmtId="1" fontId="14" fillId="2" borderId="12" xfId="0" applyNumberFormat="1" applyFont="1" applyFill="1" applyBorder="1" applyAlignment="1">
      <alignment horizontal="right" vertical="center"/>
    </xf>
    <xf numFmtId="1" fontId="14" fillId="2" borderId="11" xfId="0" applyNumberFormat="1" applyFont="1" applyFill="1" applyBorder="1" applyAlignment="1">
      <alignment horizontal="right"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5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3" fillId="4" borderId="17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1" fontId="34" fillId="0" borderId="72" xfId="0" applyNumberFormat="1" applyFont="1" applyBorder="1" applyAlignment="1">
      <alignment horizontal="center" vertical="center" wrapText="1"/>
    </xf>
    <xf numFmtId="1" fontId="34" fillId="0" borderId="73" xfId="0" applyNumberFormat="1" applyFont="1" applyBorder="1" applyAlignment="1">
      <alignment horizontal="center" vertical="center" wrapText="1"/>
    </xf>
    <xf numFmtId="0" fontId="32" fillId="11" borderId="0" xfId="0" applyFont="1" applyFill="1" applyBorder="1" applyAlignment="1">
      <alignment horizontal="center" vertical="center" wrapText="1"/>
    </xf>
    <xf numFmtId="0" fontId="39" fillId="11" borderId="0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/>
    </xf>
    <xf numFmtId="0" fontId="37" fillId="11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" fontId="10" fillId="3" borderId="30" xfId="0" applyNumberFormat="1" applyFont="1" applyFill="1" applyBorder="1" applyAlignment="1" applyProtection="1">
      <alignment horizontal="center" vertical="center" wrapText="1"/>
      <protection locked="0"/>
    </xf>
    <xf numFmtId="1" fontId="10" fillId="3" borderId="20" xfId="0" applyNumberFormat="1" applyFont="1" applyFill="1" applyBorder="1" applyAlignment="1" applyProtection="1">
      <alignment horizontal="center" vertical="center" wrapText="1"/>
      <protection locked="0"/>
    </xf>
    <xf numFmtId="0" fontId="56" fillId="18" borderId="17" xfId="0" applyFont="1" applyFill="1" applyBorder="1" applyAlignment="1">
      <alignment horizontal="center" vertical="center" wrapText="1"/>
    </xf>
    <xf numFmtId="0" fontId="56" fillId="18" borderId="16" xfId="0" applyFont="1" applyFill="1" applyBorder="1" applyAlignment="1">
      <alignment horizontal="center" vertical="center"/>
    </xf>
    <xf numFmtId="0" fontId="56" fillId="18" borderId="15" xfId="0" applyFont="1" applyFill="1" applyBorder="1" applyAlignment="1">
      <alignment horizontal="center" vertical="center"/>
    </xf>
    <xf numFmtId="0" fontId="56" fillId="18" borderId="12" xfId="0" applyFont="1" applyFill="1" applyBorder="1" applyAlignment="1">
      <alignment horizontal="center" vertical="center"/>
    </xf>
    <xf numFmtId="0" fontId="56" fillId="18" borderId="11" xfId="0" applyFont="1" applyFill="1" applyBorder="1" applyAlignment="1">
      <alignment horizontal="center" vertical="center"/>
    </xf>
    <xf numFmtId="0" fontId="56" fillId="18" borderId="1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/>
    </xf>
    <xf numFmtId="0" fontId="55" fillId="18" borderId="6" xfId="0" applyFont="1" applyFill="1" applyBorder="1" applyAlignment="1">
      <alignment horizontal="center" vertical="center" wrapText="1"/>
    </xf>
    <xf numFmtId="0" fontId="55" fillId="18" borderId="5" xfId="0" applyFont="1" applyFill="1" applyBorder="1" applyAlignment="1">
      <alignment horizontal="center" vertical="center" wrapText="1"/>
    </xf>
    <xf numFmtId="0" fontId="55" fillId="18" borderId="4" xfId="0" applyFont="1" applyFill="1" applyBorder="1" applyAlignment="1">
      <alignment horizontal="center" vertical="center" wrapText="1"/>
    </xf>
    <xf numFmtId="0" fontId="55" fillId="18" borderId="54" xfId="0" applyFont="1" applyFill="1" applyBorder="1" applyAlignment="1">
      <alignment horizontal="center" vertical="center" wrapText="1"/>
    </xf>
    <xf numFmtId="0" fontId="55" fillId="18" borderId="57" xfId="0" applyFont="1" applyFill="1" applyBorder="1" applyAlignment="1">
      <alignment horizontal="center" vertical="center" wrapText="1"/>
    </xf>
    <xf numFmtId="0" fontId="55" fillId="18" borderId="55" xfId="0" applyFont="1" applyFill="1" applyBorder="1" applyAlignment="1">
      <alignment horizontal="center" vertical="center" wrapText="1"/>
    </xf>
    <xf numFmtId="1" fontId="23" fillId="0" borderId="45" xfId="0" applyNumberFormat="1" applyFont="1" applyBorder="1" applyAlignment="1">
      <alignment horizontal="center" vertical="center"/>
    </xf>
    <xf numFmtId="1" fontId="23" fillId="0" borderId="42" xfId="0" applyNumberFormat="1" applyFont="1" applyBorder="1" applyAlignment="1">
      <alignment horizontal="center" vertical="center"/>
    </xf>
    <xf numFmtId="1" fontId="23" fillId="0" borderId="8" xfId="0" applyNumberFormat="1" applyFont="1" applyBorder="1" applyAlignment="1">
      <alignment horizontal="center" vertical="center"/>
    </xf>
    <xf numFmtId="45" fontId="23" fillId="0" borderId="46" xfId="0" applyNumberFormat="1" applyFont="1" applyBorder="1" applyAlignment="1">
      <alignment horizontal="center" vertical="center"/>
    </xf>
    <xf numFmtId="45" fontId="23" fillId="0" borderId="43" xfId="0" applyNumberFormat="1" applyFont="1" applyBorder="1" applyAlignment="1">
      <alignment horizontal="center" vertical="center"/>
    </xf>
    <xf numFmtId="1" fontId="23" fillId="0" borderId="44" xfId="0" applyNumberFormat="1" applyFont="1" applyBorder="1" applyAlignment="1">
      <alignment horizontal="center" vertical="center"/>
    </xf>
    <xf numFmtId="0" fontId="38" fillId="11" borderId="0" xfId="0" applyFont="1" applyFill="1" applyBorder="1" applyAlignment="1">
      <alignment horizontal="center" vertical="center"/>
    </xf>
    <xf numFmtId="0" fontId="57" fillId="19" borderId="17" xfId="0" applyFont="1" applyFill="1" applyBorder="1" applyAlignment="1">
      <alignment horizontal="center" vertical="center" wrapText="1"/>
    </xf>
    <xf numFmtId="0" fontId="57" fillId="19" borderId="15" xfId="0" applyFont="1" applyFill="1" applyBorder="1" applyAlignment="1">
      <alignment horizontal="center" vertical="center"/>
    </xf>
    <xf numFmtId="0" fontId="57" fillId="19" borderId="12" xfId="0" applyFont="1" applyFill="1" applyBorder="1" applyAlignment="1">
      <alignment horizontal="center" vertical="center"/>
    </xf>
    <xf numFmtId="0" fontId="57" fillId="19" borderId="10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FF66CC"/>
      <color rgb="FFCC0000"/>
      <color rgb="FFD50D0D"/>
      <color rgb="FF0000FF"/>
      <color rgb="FFFFFF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793764415811681E-2"/>
          <c:y val="6.5365713214419934E-3"/>
          <c:w val="0.95546631671041116"/>
          <c:h val="0.964028078591726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'Positionnement des balises'!$N$57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0"/>
            <c:spPr>
              <a:solidFill>
                <a:srgbClr val="FF0000">
                  <a:alpha val="79000"/>
                </a:srgbClr>
              </a:solidFill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'Positionnement des balises'!$Y$9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14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{E4653865-1C98-4DC7-8BA2-DCFB4D3D0F1E}</c15:txfldGUID>
                      <c15:f>'Positionnement des balises'!$Y$9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F33-4DB2-9D78-83AA870AA3F8}"/>
                </c:ext>
              </c:extLst>
            </c:dLbl>
            <c:dLbl>
              <c:idx val="1"/>
              <c:tx>
                <c:strRef>
                  <c:f>'Positionnement des balises'!$Y$10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{7A2D61FE-97FF-4131-B065-A00E3B15D4B5}</c15:txfldGUID>
                      <c15:f>'Positionnement des balises'!$Y$10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F33-4DB2-9D78-83AA870AA3F8}"/>
                </c:ext>
              </c:extLst>
            </c:dLbl>
            <c:dLbl>
              <c:idx val="2"/>
              <c:tx>
                <c:strRef>
                  <c:f>'Positionnement des balises'!$Y$11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{F13D36C9-B184-48F8-B9FE-A9DE1CE65435}</c15:txfldGUID>
                      <c15:f>'Positionnement des balises'!$Y$11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F33-4DB2-9D78-83AA870AA3F8}"/>
                </c:ext>
              </c:extLst>
            </c:dLbl>
            <c:dLbl>
              <c:idx val="3"/>
              <c:tx>
                <c:strRef>
                  <c:f>'Positionnement des balises'!$Y$12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{2BA72595-1250-4464-BDE0-3281168481A3}</c15:txfldGUID>
                      <c15:f>'Positionnement des balises'!$Y$12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F33-4DB2-9D78-83AA870AA3F8}"/>
                </c:ext>
              </c:extLst>
            </c:dLbl>
            <c:dLbl>
              <c:idx val="4"/>
              <c:tx>
                <c:strRef>
                  <c:f>'Positionnement des balises'!$Y$13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{9CB497BB-C38B-40E7-BAA7-94C08115F3BA}</c15:txfldGUID>
                      <c15:f>'Positionnement des balises'!$Y$13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F33-4DB2-9D78-83AA870AA3F8}"/>
                </c:ext>
              </c:extLst>
            </c:dLbl>
            <c:dLbl>
              <c:idx val="5"/>
              <c:tx>
                <c:strRef>
                  <c:f>'Positionnement des balises'!$Y$14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{DAD9B46C-F1B7-4040-ACBB-5B7FEAE7311A}</c15:txfldGUID>
                      <c15:f>'Positionnement des balises'!$Y$14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F33-4DB2-9D78-83AA870AA3F8}"/>
                </c:ext>
              </c:extLst>
            </c:dLbl>
            <c:dLbl>
              <c:idx val="6"/>
              <c:tx>
                <c:strRef>
                  <c:f>'Positionnement des balises'!$Y$15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{B82B1E68-352B-4F5A-9A6E-47491B21BF45}</c15:txfldGUID>
                      <c15:f>'Positionnement des balises'!$Y$15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F33-4DB2-9D78-83AA870AA3F8}"/>
                </c:ext>
              </c:extLst>
            </c:dLbl>
            <c:dLbl>
              <c:idx val="7"/>
              <c:tx>
                <c:strRef>
                  <c:f>'Positionnement des balises'!$Y$16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{345A3486-AF4F-4794-9975-A1494078AD41}</c15:txfldGUID>
                      <c15:f>'Positionnement des balises'!$Y$16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F33-4DB2-9D78-83AA870AA3F8}"/>
                </c:ext>
              </c:extLst>
            </c:dLbl>
            <c:dLbl>
              <c:idx val="8"/>
              <c:tx>
                <c:strRef>
                  <c:f>'Positionnement des balises'!$Y$17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{EFD410DC-4175-4B1F-8A59-5E2980309C74}</c15:txfldGUID>
                      <c15:f>'Positionnement des balises'!$Y$17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F33-4DB2-9D78-83AA870AA3F8}"/>
                </c:ext>
              </c:extLst>
            </c:dLbl>
            <c:dLbl>
              <c:idx val="9"/>
              <c:tx>
                <c:strRef>
                  <c:f>'Positionnement des balises'!$Y$18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{B71B61AD-BE18-4FA8-9884-2F26A9296C86}</c15:txfldGUID>
                      <c15:f>'Positionnement des balises'!$Y$18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F33-4DB2-9D78-83AA870AA3F8}"/>
                </c:ext>
              </c:extLst>
            </c:dLbl>
            <c:dLbl>
              <c:idx val="10"/>
              <c:tx>
                <c:strRef>
                  <c:f>'Positionnement des balises'!$Y$19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{C86CF5BD-119A-4D4B-9275-511B20C57BC8}</c15:txfldGUID>
                      <c15:f>'Positionnement des balises'!$Y$19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F33-4DB2-9D78-83AA870AA3F8}"/>
                </c:ext>
              </c:extLst>
            </c:dLbl>
            <c:dLbl>
              <c:idx val="11"/>
              <c:tx>
                <c:strRef>
                  <c:f>'Positionnement des balises'!$Y$20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{CADCF793-E729-4117-8C05-F080270F3EEF}</c15:txfldGUID>
                      <c15:f>'Positionnement des balises'!$Y$20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F33-4DB2-9D78-83AA870AA3F8}"/>
                </c:ext>
              </c:extLst>
            </c:dLbl>
            <c:dLbl>
              <c:idx val="12"/>
              <c:tx>
                <c:strRef>
                  <c:f>'Positionnement des balises'!$Y$21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{D7F2D94C-8D6D-471A-98C6-CC80A252E5CD}</c15:txfldGUID>
                      <c15:f>'Positionnement des balises'!$Y$21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F33-4DB2-9D78-83AA870AA3F8}"/>
                </c:ext>
              </c:extLst>
            </c:dLbl>
            <c:dLbl>
              <c:idx val="13"/>
              <c:tx>
                <c:strRef>
                  <c:f>'Positionnement des balises'!$Y$22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{0241E3A6-C7F4-4050-9412-0E5852C4501B}</c15:txfldGUID>
                      <c15:f>'Positionnement des balises'!$Y$22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F33-4DB2-9D78-83AA870AA3F8}"/>
                </c:ext>
              </c:extLst>
            </c:dLbl>
            <c:dLbl>
              <c:idx val="14"/>
              <c:tx>
                <c:strRef>
                  <c:f>'Positionnement des balises'!$Y$23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{D31BC7B1-8A08-4262-BB7D-AC9BFEC155FA}</c15:txfldGUID>
                      <c15:f>'Positionnement des balises'!$Y$23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F33-4DB2-9D78-83AA870AA3F8}"/>
                </c:ext>
              </c:extLst>
            </c:dLbl>
            <c:dLbl>
              <c:idx val="15"/>
              <c:tx>
                <c:strRef>
                  <c:f>'Positionnement des balises'!$Y$24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{2B47840D-D321-40E3-B0F4-720FF82C0B70}</c15:txfldGUID>
                      <c15:f>'Positionnement des balises'!$Y$24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F33-4DB2-9D78-83AA870AA3F8}"/>
                </c:ext>
              </c:extLst>
            </c:dLbl>
            <c:dLbl>
              <c:idx val="16"/>
              <c:tx>
                <c:strRef>
                  <c:f>'Positionnement des balises'!$Y$25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{0FF07D2E-97E6-48EF-98ED-DCD8B2EF42A7}</c15:txfldGUID>
                      <c15:f>'Positionnement des balises'!$Y$25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F33-4DB2-9D78-83AA870AA3F8}"/>
                </c:ext>
              </c:extLst>
            </c:dLbl>
            <c:dLbl>
              <c:idx val="17"/>
              <c:tx>
                <c:strRef>
                  <c:f>'Positionnement des balises'!$Y$26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{B9B82232-9733-45DF-B957-F231F09A277A}</c15:txfldGUID>
                      <c15:f>'Positionnement des balises'!$Y$26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F33-4DB2-9D78-83AA870AA3F8}"/>
                </c:ext>
              </c:extLst>
            </c:dLbl>
            <c:dLbl>
              <c:idx val="18"/>
              <c:tx>
                <c:strRef>
                  <c:f>'Positionnement des balises'!$Y$27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{64F73547-7A2B-46B2-9B6B-1789B37DD78A}</c15:txfldGUID>
                      <c15:f>'Positionnement des balises'!$Y$27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F33-4DB2-9D78-83AA870AA3F8}"/>
                </c:ext>
              </c:extLst>
            </c:dLbl>
            <c:dLbl>
              <c:idx val="19"/>
              <c:tx>
                <c:strRef>
                  <c:f>'Positionnement des balises'!$Y$28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{F49A9BC2-2601-4D04-8819-94DA7385E46E}</c15:txfldGUID>
                      <c15:f>'Positionnement des balises'!$Y$28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F33-4DB2-9D78-83AA870AA3F8}"/>
                </c:ext>
              </c:extLst>
            </c:dLbl>
            <c:dLbl>
              <c:idx val="20"/>
              <c:tx>
                <c:strRef>
                  <c:f>'Positionnement des balises'!$Y$29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{98597813-DBA7-4016-8391-1971CE471137}</c15:txfldGUID>
                      <c15:f>'Positionnement des balises'!$Y$29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F33-4DB2-9D78-83AA870AA3F8}"/>
                </c:ext>
              </c:extLst>
            </c:dLbl>
            <c:dLbl>
              <c:idx val="21"/>
              <c:tx>
                <c:strRef>
                  <c:f>'Positionnement des balises'!$Y$30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{2F6BB682-B4C2-414E-91E1-429191D4572E}</c15:txfldGUID>
                      <c15:f>'Positionnement des balises'!$Y$30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F33-4DB2-9D78-83AA870AA3F8}"/>
                </c:ext>
              </c:extLst>
            </c:dLbl>
            <c:dLbl>
              <c:idx val="22"/>
              <c:tx>
                <c:strRef>
                  <c:f>'Positionnement des balises'!$Y$31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{03BC84EE-B6C5-40BF-8443-92DD6B27E153}</c15:txfldGUID>
                      <c15:f>'Positionnement des balises'!$Y$31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F33-4DB2-9D78-83AA870AA3F8}"/>
                </c:ext>
              </c:extLst>
            </c:dLbl>
            <c:dLbl>
              <c:idx val="23"/>
              <c:tx>
                <c:strRef>
                  <c:f>'Positionnement des balises'!$Y$32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{CCD1180B-673D-4460-A718-D72C861825FA}</c15:txfldGUID>
                      <c15:f>'Positionnement des balises'!$Y$32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F33-4DB2-9D78-83AA870AA3F8}"/>
                </c:ext>
              </c:extLst>
            </c:dLbl>
            <c:dLbl>
              <c:idx val="24"/>
              <c:tx>
                <c:strRef>
                  <c:f>'Positionnement des balises'!$Y$33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{B60640DB-957A-4D71-A239-80D4FEA9901F}</c15:txfldGUID>
                      <c15:f>'Positionnement des balises'!$Y$33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F33-4DB2-9D78-83AA870AA3F8}"/>
                </c:ext>
              </c:extLst>
            </c:dLbl>
            <c:dLbl>
              <c:idx val="25"/>
              <c:tx>
                <c:strRef>
                  <c:f>'Positionnement des balises'!$Y$34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{31E342B1-757D-4C6E-81CF-F17030E66C59}</c15:txfldGUID>
                      <c15:f>'Positionnement des balises'!$Y$34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F33-4DB2-9D78-83AA870AA3F8}"/>
                </c:ext>
              </c:extLst>
            </c:dLbl>
            <c:dLbl>
              <c:idx val="26"/>
              <c:tx>
                <c:strRef>
                  <c:f>'Positionnement des balises'!$Y$35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{49C77B34-56DB-4340-967C-988C73386D5B}</c15:txfldGUID>
                      <c15:f>'Positionnement des balises'!$Y$35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F33-4DB2-9D78-83AA870AA3F8}"/>
                </c:ext>
              </c:extLst>
            </c:dLbl>
            <c:dLbl>
              <c:idx val="27"/>
              <c:tx>
                <c:strRef>
                  <c:f>'Positionnement des balises'!$Y$36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{FEDEAA0C-BBC7-4541-A242-B87EDA3385A3}</c15:txfldGUID>
                      <c15:f>'Positionnement des balises'!$Y$36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F33-4DB2-9D78-83AA870AA3F8}"/>
                </c:ext>
              </c:extLst>
            </c:dLbl>
            <c:dLbl>
              <c:idx val="28"/>
              <c:tx>
                <c:strRef>
                  <c:f>'Positionnement des balises'!$Y$37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{32F3DA55-3385-45FC-8069-884B38F537EE}</c15:txfldGUID>
                      <c15:f>'Positionnement des balises'!$Y$37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F33-4DB2-9D78-83AA870AA3F8}"/>
                </c:ext>
              </c:extLst>
            </c:dLbl>
            <c:dLbl>
              <c:idx val="29"/>
              <c:tx>
                <c:strRef>
                  <c:f>'Positionnement des balises'!$Y$38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{63607E7C-9C65-44CF-AC70-4AF4BBCC0956}</c15:txfldGUID>
                      <c15:f>'Positionnement des balises'!$Y$38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F33-4DB2-9D78-83AA870AA3F8}"/>
                </c:ext>
              </c:extLst>
            </c:dLbl>
            <c:dLbl>
              <c:idx val="30"/>
              <c:tx>
                <c:strRef>
                  <c:f>'Positionnement des balises'!$Y$39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{2C020C7E-12B4-488D-AA8A-02B63ACD4584}</c15:txfldGUID>
                      <c15:f>'Positionnement des balises'!$Y$39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F33-4DB2-9D78-83AA870AA3F8}"/>
                </c:ext>
              </c:extLst>
            </c:dLbl>
            <c:dLbl>
              <c:idx val="31"/>
              <c:tx>
                <c:strRef>
                  <c:f>'Positionnement des balises'!$Y$40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{3761B575-71D5-405C-AD1C-65D2DCB3821F}</c15:txfldGUID>
                      <c15:f>'Positionnement des balises'!$Y$40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F33-4DB2-9D78-83AA870AA3F8}"/>
                </c:ext>
              </c:extLst>
            </c:dLbl>
            <c:dLbl>
              <c:idx val="32"/>
              <c:tx>
                <c:strRef>
                  <c:f>'Positionnement des balises'!$Y$41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{EA15A752-BBFF-4603-B286-C7F2358A1825}</c15:txfldGUID>
                      <c15:f>'Positionnement des balises'!$Y$41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F33-4DB2-9D78-83AA870AA3F8}"/>
                </c:ext>
              </c:extLst>
            </c:dLbl>
            <c:dLbl>
              <c:idx val="33"/>
              <c:tx>
                <c:strRef>
                  <c:f>'Positionnement des balises'!$Y$42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{D2BB0B14-9C6D-43C3-A652-9BB0276E9680}</c15:txfldGUID>
                      <c15:f>'Positionnement des balises'!$Y$42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F33-4DB2-9D78-83AA870AA3F8}"/>
                </c:ext>
              </c:extLst>
            </c:dLbl>
            <c:dLbl>
              <c:idx val="34"/>
              <c:tx>
                <c:strRef>
                  <c:f>'Positionnement des balises'!$Y$43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{C5960B23-E68B-4142-A156-D608F63EBCA8}</c15:txfldGUID>
                      <c15:f>'Positionnement des balises'!$Y$43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F33-4DB2-9D78-83AA870AA3F8}"/>
                </c:ext>
              </c:extLst>
            </c:dLbl>
            <c:dLbl>
              <c:idx val="35"/>
              <c:tx>
                <c:strRef>
                  <c:f>'Positionnement des balises'!$Y$44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{128495C3-FD2E-4162-9C7F-9E3B01B5FA36}</c15:txfldGUID>
                      <c15:f>'Positionnement des balises'!$Y$44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F33-4DB2-9D78-83AA870AA3F8}"/>
                </c:ext>
              </c:extLst>
            </c:dLbl>
            <c:dLbl>
              <c:idx val="36"/>
              <c:tx>
                <c:strRef>
                  <c:f>'Positionnement des balises'!$Y$45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{C38088D7-9589-48C9-96D2-F0C79374D2D4}</c15:txfldGUID>
                      <c15:f>'Positionnement des balises'!$Y$45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F33-4DB2-9D78-83AA870AA3F8}"/>
                </c:ext>
              </c:extLst>
            </c:dLbl>
            <c:dLbl>
              <c:idx val="37"/>
              <c:tx>
                <c:strRef>
                  <c:f>'Positionnement des balises'!$Y$46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{A8C184DA-9524-42FB-BBFF-EBC40C936D9D}</c15:txfldGUID>
                      <c15:f>'Positionnement des balises'!$Y$46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F33-4DB2-9D78-83AA870AA3F8}"/>
                </c:ext>
              </c:extLst>
            </c:dLbl>
            <c:dLbl>
              <c:idx val="38"/>
              <c:tx>
                <c:strRef>
                  <c:f>'Positionnement des balises'!$Y$47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{27CDF027-4D1E-4808-B4A6-0765AF2281B9}</c15:txfldGUID>
                      <c15:f>'Positionnement des balises'!$Y$47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F33-4DB2-9D78-83AA870AA3F8}"/>
                </c:ext>
              </c:extLst>
            </c:dLbl>
            <c:dLbl>
              <c:idx val="39"/>
              <c:tx>
                <c:strRef>
                  <c:f>'Positionnement des balises'!$Y$48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{D932D5C7-1E92-4D40-A0D8-D3E2BF794656}</c15:txfldGUID>
                      <c15:f>'Positionnement des balises'!$Y$48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F33-4DB2-9D78-83AA870AA3F8}"/>
                </c:ext>
              </c:extLst>
            </c:dLbl>
            <c:dLbl>
              <c:idx val="40"/>
              <c:tx>
                <c:strRef>
                  <c:f>'Positionnement des balises'!$Y$49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{192D131D-CD3C-4045-B60C-B81654087599}</c15:txfldGUID>
                      <c15:f>'Positionnement des balises'!$Y$49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F33-4DB2-9D78-83AA870AA3F8}"/>
                </c:ext>
              </c:extLst>
            </c:dLbl>
            <c:dLbl>
              <c:idx val="41"/>
              <c:tx>
                <c:strRef>
                  <c:f>'Positionnement des balises'!$Y$50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{A615D015-1D37-430D-BF17-31A2F898D3F1}</c15:txfldGUID>
                      <c15:f>'Positionnement des balises'!$Y$50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F33-4DB2-9D78-83AA870AA3F8}"/>
                </c:ext>
              </c:extLst>
            </c:dLbl>
            <c:dLbl>
              <c:idx val="42"/>
              <c:tx>
                <c:strRef>
                  <c:f>'Positionnement des balises'!$Y$51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{63EFF961-626D-4EDA-93D2-E7B4B25806D0}</c15:txfldGUID>
                      <c15:f>'Positionnement des balises'!$Y$51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F33-4DB2-9D78-83AA870AA3F8}"/>
                </c:ext>
              </c:extLst>
            </c:dLbl>
            <c:dLbl>
              <c:idx val="43"/>
              <c:tx>
                <c:strRef>
                  <c:f>'Positionnement des balises'!$Y$52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{17D534CC-FD2C-4295-AC4D-F13F233A529D}</c15:txfldGUID>
                      <c15:f>'Positionnement des balises'!$Y$52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F33-4DB2-9D78-83AA870AA3F8}"/>
                </c:ext>
              </c:extLst>
            </c:dLbl>
            <c:dLbl>
              <c:idx val="44"/>
              <c:tx>
                <c:strRef>
                  <c:f>'Positionnement des balises'!$Y$53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{C7ADED9E-54C5-4FB9-888D-F93468A06117}</c15:txfldGUID>
                      <c15:f>'Positionnement des balises'!$Y$53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F33-4DB2-9D78-83AA870AA3F8}"/>
                </c:ext>
              </c:extLst>
            </c:dLbl>
            <c:dLbl>
              <c:idx val="45"/>
              <c:tx>
                <c:strRef>
                  <c:f>'Positionnement des balises'!$Y$54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{A61C6855-331B-4B70-BF05-496A41BCAD51}</c15:txfldGUID>
                      <c15:f>'Positionnement des balises'!$Y$54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F33-4DB2-9D78-83AA870AA3F8}"/>
                </c:ext>
              </c:extLst>
            </c:dLbl>
            <c:dLbl>
              <c:idx val="46"/>
              <c:tx>
                <c:strRef>
                  <c:f>'Positionnement des balises'!$Y$55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{3540C1AE-6E68-44BD-A9B7-CA3ACA0AE5DA}</c15:txfldGUID>
                      <c15:f>'Positionnement des balises'!$Y$55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F33-4DB2-9D78-83AA870AA3F8}"/>
                </c:ext>
              </c:extLst>
            </c:dLbl>
            <c:dLbl>
              <c:idx val="47"/>
              <c:tx>
                <c:strRef>
                  <c:f>'Positionnement des balises'!$Y$56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{C78063E5-A35A-45FE-AA5B-53ACC64C283E}</c15:txfldGUID>
                      <c15:f>'Positionnement des balises'!$Y$56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F33-4DB2-9D78-83AA870AA3F8}"/>
                </c:ext>
              </c:extLst>
            </c:dLbl>
            <c:dLbl>
              <c:idx val="48"/>
              <c:tx>
                <c:strRef>
                  <c:f>'Positionnement des balises'!$Y$57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{83DD8D03-7EAC-4EF5-AE54-DCA98C245D8E}</c15:txfldGUID>
                      <c15:f>'Positionnement des balises'!$Y$57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F33-4DB2-9D78-83AA870AA3F8}"/>
                </c:ext>
              </c:extLst>
            </c:dLbl>
            <c:dLbl>
              <c:idx val="49"/>
              <c:tx>
                <c:strRef>
                  <c:f>'Positionnement des balises'!$Y$58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{377B6827-3B69-49BF-9813-CAD4099EB4A2}</c15:txfldGUID>
                      <c15:f>'Positionnement des balises'!$Y$58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F33-4DB2-9D78-83AA870AA3F8}"/>
                </c:ext>
              </c:extLst>
            </c:dLbl>
            <c:dLbl>
              <c:idx val="50"/>
              <c:tx>
                <c:strRef>
                  <c:f>'Positionnement des balises'!$Y$59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{1F3BD8B2-7543-412A-91DF-5A09F30B49BD}</c15:txfldGUID>
                      <c15:f>'Positionnement des balises'!$Y$59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F33-4DB2-9D78-83AA870AA3F8}"/>
                </c:ext>
              </c:extLst>
            </c:dLbl>
            <c:dLbl>
              <c:idx val="51"/>
              <c:tx>
                <c:strRef>
                  <c:f>'Positionnement des balises'!$Y$60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{75056C41-97C2-4D84-A044-0CC74F23B6ED}</c15:txfldGUID>
                      <c15:f>'Positionnement des balises'!$Y$60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F33-4DB2-9D78-83AA870AA3F8}"/>
                </c:ext>
              </c:extLst>
            </c:dLbl>
            <c:dLbl>
              <c:idx val="52"/>
              <c:tx>
                <c:strRef>
                  <c:f>'Positionnement des balises'!$Y$61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{72FB89FC-E3DE-4B7A-8C04-6EFCCEB43E4B}</c15:txfldGUID>
                      <c15:f>'Positionnement des balises'!$Y$61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F33-4DB2-9D78-83AA870AA3F8}"/>
                </c:ext>
              </c:extLst>
            </c:dLbl>
            <c:dLbl>
              <c:idx val="53"/>
              <c:tx>
                <c:strRef>
                  <c:f>'Positionnement des balises'!$Y$62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{02C2740B-C4B4-443F-9C40-D36B09FFCB23}</c15:txfldGUID>
                      <c15:f>'Positionnement des balises'!$Y$62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F33-4DB2-9D78-83AA870AA3F8}"/>
                </c:ext>
              </c:extLst>
            </c:dLbl>
            <c:dLbl>
              <c:idx val="54"/>
              <c:tx>
                <c:strRef>
                  <c:f>'Positionnement des balises'!$Y$63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{6C26500F-6E4B-49FD-88C7-1A2312F988E3}</c15:txfldGUID>
                      <c15:f>'Positionnement des balises'!$Y$63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F33-4DB2-9D78-83AA870AA3F8}"/>
                </c:ext>
              </c:extLst>
            </c:dLbl>
            <c:dLbl>
              <c:idx val="55"/>
              <c:tx>
                <c:strRef>
                  <c:f>'Positionnement des balises'!$Y$64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{1A34871D-CBC4-4C1A-B992-2ACAD3183B6C}</c15:txfldGUID>
                      <c15:f>'Positionnement des balises'!$Y$64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F33-4DB2-9D78-83AA870AA3F8}"/>
                </c:ext>
              </c:extLst>
            </c:dLbl>
            <c:dLbl>
              <c:idx val="56"/>
              <c:tx>
                <c:strRef>
                  <c:f>'Positionnement des balises'!$Y$65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{94DEFE2D-BABD-4D27-9C68-840190BCC24F}</c15:txfldGUID>
                      <c15:f>'Positionnement des balises'!$Y$65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F33-4DB2-9D78-83AA870AA3F8}"/>
                </c:ext>
              </c:extLst>
            </c:dLbl>
            <c:dLbl>
              <c:idx val="57"/>
              <c:tx>
                <c:strRef>
                  <c:f>'Positionnement des balises'!$Y$66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{DC07521A-0D68-4FE5-ACA5-54D3EF785EDF}</c15:txfldGUID>
                      <c15:f>'Positionnement des balises'!$Y$66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F33-4DB2-9D78-83AA870AA3F8}"/>
                </c:ext>
              </c:extLst>
            </c:dLbl>
            <c:dLbl>
              <c:idx val="58"/>
              <c:tx>
                <c:strRef>
                  <c:f>'Positionnement des balises'!$Y$67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{9899C5C2-F570-4B5A-8829-90D71DB74226}</c15:txfldGUID>
                      <c15:f>'Positionnement des balises'!$Y$67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F33-4DB2-9D78-83AA870AA3F8}"/>
                </c:ext>
              </c:extLst>
            </c:dLbl>
            <c:dLbl>
              <c:idx val="59"/>
              <c:tx>
                <c:strRef>
                  <c:f>'Positionnement des balises'!$Y$68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{6F0D594C-161C-4B14-B230-6D37F25C1BF2}</c15:txfldGUID>
                      <c15:f>'Positionnement des balises'!$Y$68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F33-4DB2-9D78-83AA870AA3F8}"/>
                </c:ext>
              </c:extLst>
            </c:dLbl>
            <c:dLbl>
              <c:idx val="60"/>
              <c:tx>
                <c:strRef>
                  <c:f>'Positionnement des balises'!$Y$69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{5C6C59A9-8911-4B2D-98CF-4EBF842459A0}</c15:txfldGUID>
                      <c15:f>'Positionnement des balises'!$Y$69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F33-4DB2-9D78-83AA870AA3F8}"/>
                </c:ext>
              </c:extLst>
            </c:dLbl>
            <c:dLbl>
              <c:idx val="61"/>
              <c:tx>
                <c:strRef>
                  <c:f>'Positionnement des balises'!$Y$70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{16AC89BA-8A7C-41DE-8670-02A73794E793}</c15:txfldGUID>
                      <c15:f>'Positionnement des balises'!$Y$70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F33-4DB2-9D78-83AA870AA3F8}"/>
                </c:ext>
              </c:extLst>
            </c:dLbl>
            <c:dLbl>
              <c:idx val="62"/>
              <c:tx>
                <c:strRef>
                  <c:f>'Positionnement des balises'!$Y$71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{D927953F-DEEC-41FF-8AD8-4B3EC5C8906D}</c15:txfldGUID>
                      <c15:f>'Positionnement des balises'!$Y$71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F33-4DB2-9D78-83AA870AA3F8}"/>
                </c:ext>
              </c:extLst>
            </c:dLbl>
            <c:dLbl>
              <c:idx val="63"/>
              <c:tx>
                <c:strRef>
                  <c:f>'Positionnement des balises'!$Y$72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{BBE6D276-167B-482D-8018-82C384C9FCF1}</c15:txfldGUID>
                      <c15:f>'Positionnement des balises'!$Y$72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F33-4DB2-9D78-83AA870AA3F8}"/>
                </c:ext>
              </c:extLst>
            </c:dLbl>
            <c:dLbl>
              <c:idx val="64"/>
              <c:tx>
                <c:strRef>
                  <c:f>'Positionnement des balises'!$Y$73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{5DAA81A5-F227-4202-BBBC-C74C6C535A68}</c15:txfldGUID>
                      <c15:f>'Positionnement des balises'!$Y$73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F33-4DB2-9D78-83AA870AA3F8}"/>
                </c:ext>
              </c:extLst>
            </c:dLbl>
            <c:dLbl>
              <c:idx val="65"/>
              <c:tx>
                <c:strRef>
                  <c:f>'Positionnement des balises'!$Y$74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{86706A93-E49A-4CB7-8A50-B959ACB97C62}</c15:txfldGUID>
                      <c15:f>'Positionnement des balises'!$Y$74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F33-4DB2-9D78-83AA870AA3F8}"/>
                </c:ext>
              </c:extLst>
            </c:dLbl>
            <c:dLbl>
              <c:idx val="66"/>
              <c:tx>
                <c:strRef>
                  <c:f>'Positionnement des balises'!$Y$75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{CD9944F3-1375-4A27-B300-99D22A879C9C}</c15:txfldGUID>
                      <c15:f>'Positionnement des balises'!$Y$75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F33-4DB2-9D78-83AA870AA3F8}"/>
                </c:ext>
              </c:extLst>
            </c:dLbl>
            <c:dLbl>
              <c:idx val="67"/>
              <c:tx>
                <c:strRef>
                  <c:f>'Positionnement des balises'!$Y$76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{8C92449C-8F70-4F9E-873C-DEEDA27937C6}</c15:txfldGUID>
                      <c15:f>'Positionnement des balises'!$Y$76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F33-4DB2-9D78-83AA870AA3F8}"/>
                </c:ext>
              </c:extLst>
            </c:dLbl>
            <c:dLbl>
              <c:idx val="68"/>
              <c:tx>
                <c:strRef>
                  <c:f>'Positionnement des balises'!$Y$77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{5A11684C-CEA4-4235-A1DE-6DD7AF236CF7}</c15:txfldGUID>
                      <c15:f>'Positionnement des balises'!$Y$77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F33-4DB2-9D78-83AA870AA3F8}"/>
                </c:ext>
              </c:extLst>
            </c:dLbl>
            <c:dLbl>
              <c:idx val="69"/>
              <c:tx>
                <c:strRef>
                  <c:f>'Positionnement des balises'!$Y$78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{8962C644-3B57-42B1-B2E4-52A9581AA4D1}</c15:txfldGUID>
                      <c15:f>'Positionnement des balises'!$Y$78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F33-4DB2-9D78-83AA870AA3F8}"/>
                </c:ext>
              </c:extLst>
            </c:dLbl>
            <c:dLbl>
              <c:idx val="70"/>
              <c:tx>
                <c:strRef>
                  <c:f>'Positionnement des balises'!$Y$79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{FD08A4EE-825D-4CFA-B862-E0C74DB51688}</c15:txfldGUID>
                      <c15:f>'Positionnement des balises'!$Y$79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F33-4DB2-9D78-83AA870AA3F8}"/>
                </c:ext>
              </c:extLst>
            </c:dLbl>
            <c:dLbl>
              <c:idx val="71"/>
              <c:tx>
                <c:strRef>
                  <c:f>'Positionnement des balises'!$Y$80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{F3DE152D-733D-44F7-B1F0-2458AA9CFCFB}</c15:txfldGUID>
                      <c15:f>'Positionnement des balises'!$Y$80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F33-4DB2-9D78-83AA870AA3F8}"/>
                </c:ext>
              </c:extLst>
            </c:dLbl>
            <c:dLbl>
              <c:idx val="72"/>
              <c:tx>
                <c:strRef>
                  <c:f>'Positionnement des balises'!$Y$81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{29071C5A-8E07-48DA-B688-EEC8658F7BEE}</c15:txfldGUID>
                      <c15:f>'Positionnement des balises'!$Y$81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F33-4DB2-9D78-83AA870AA3F8}"/>
                </c:ext>
              </c:extLst>
            </c:dLbl>
            <c:dLbl>
              <c:idx val="73"/>
              <c:tx>
                <c:strRef>
                  <c:f>'Positionnement des balises'!$Y$82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{B446646E-637F-47D5-AD32-76840197837F}</c15:txfldGUID>
                      <c15:f>'Positionnement des balises'!$Y$82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F33-4DB2-9D78-83AA870AA3F8}"/>
                </c:ext>
              </c:extLst>
            </c:dLbl>
            <c:dLbl>
              <c:idx val="74"/>
              <c:tx>
                <c:strRef>
                  <c:f>'Positionnement des balises'!$Y$83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{04E787DC-97FC-49B2-A11B-46F6EF792C99}</c15:txfldGUID>
                      <c15:f>'Positionnement des balises'!$Y$83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F33-4DB2-9D78-83AA870AA3F8}"/>
                </c:ext>
              </c:extLst>
            </c:dLbl>
            <c:dLbl>
              <c:idx val="75"/>
              <c:tx>
                <c:strRef>
                  <c:f>'Positionnement des balises'!$Y$84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{A42447BA-9132-4882-9B02-992AC995296B}</c15:txfldGUID>
                      <c15:f>'Positionnement des balises'!$Y$84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F33-4DB2-9D78-83AA870AA3F8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4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'Positionnement des balises'!$O$58:$O$133</c:f>
              <c:numCache>
                <c:formatCode>General</c:formatCode>
                <c:ptCount val="76"/>
                <c:pt idx="0">
                  <c:v>0</c:v>
                </c:pt>
                <c:pt idx="1">
                  <c:v>21.8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37.200000000000003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48.5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'Positionnement des balises'!$P$58:$P$133</c:f>
              <c:numCache>
                <c:formatCode>General</c:formatCode>
                <c:ptCount val="76"/>
                <c:pt idx="0">
                  <c:v>0</c:v>
                </c:pt>
                <c:pt idx="1">
                  <c:v>87.6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72.8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62.8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F33-4DB2-9D78-83AA870AA3F8}"/>
            </c:ext>
          </c:extLst>
        </c:ser>
        <c:ser>
          <c:idx val="1"/>
          <c:order val="1"/>
          <c:tx>
            <c:strRef>
              <c:f>'Positionnement des balises'!$C$51</c:f>
              <c:strCache>
                <c:ptCount val="1"/>
                <c:pt idx="0">
                  <c:v>Départ / 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18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2.207254609605724E-2"/>
                  <c:y val="1.2295760327336481E-5"/>
                </c:manualLayout>
              </c:layout>
              <c:tx>
                <c:strRef>
                  <c:f>'Positionnement des balises'!$G$55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{5724C4D0-344F-4A96-94A5-A964133EF4AB}</c15:txfldGUID>
                      <c15:f>'Positionnement des balises'!$G$55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F33-4DB2-9D78-83AA870AA3F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'Positionnement des balises'!$C$53</c:f>
              <c:numCache>
                <c:formatCode>General</c:formatCode>
                <c:ptCount val="1"/>
                <c:pt idx="0">
                  <c:v>20</c:v>
                </c:pt>
              </c:numCache>
            </c:numRef>
          </c:xVal>
          <c:yVal>
            <c:numRef>
              <c:f>'Positionnement des balises'!$C$54</c:f>
              <c:numCache>
                <c:formatCode>General</c:formatCode>
                <c:ptCount val="1"/>
                <c:pt idx="0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F33-4DB2-9D78-83AA870A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696"/>
        <c:axId val="98751616"/>
      </c:scatterChart>
      <c:valAx>
        <c:axId val="122637696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8751616"/>
        <c:crosses val="autoZero"/>
        <c:crossBetween val="midCat"/>
        <c:majorUnit val="100"/>
      </c:valAx>
      <c:valAx>
        <c:axId val="98751616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2637696"/>
        <c:crosses val="autoZero"/>
        <c:crossBetween val="midCat"/>
        <c:majorUnit val="100"/>
        <c:minorUnit val="4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3.8757575757575796E-2"/>
          <c:y val="0.8688149842452213"/>
          <c:w val="0.29255555555555557"/>
          <c:h val="9.5703364842890798E-2"/>
        </c:manualLayout>
      </c:layout>
      <c:overlay val="0"/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11" l="0.70000000000000062" r="0.70000000000000062" t="0.750000000000007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'D3'!$BS$67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'D3'!$BW$65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{69864DD0-67E1-4FAA-BFB0-2080CE75D675}</c15:txfldGUID>
                      <c15:f>'D3'!$BW$65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81B-44F6-A986-D4F3495A73D3}"/>
                </c:ext>
              </c:extLst>
            </c:dLbl>
            <c:dLbl>
              <c:idx val="1"/>
              <c:tx>
                <c:strRef>
                  <c:f>'D3'!$BW$66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{F0A3A6B7-68C8-4A31-96EE-13AA74ECC8FF}</c15:txfldGUID>
                      <c15:f>'D3'!$BW$66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81B-44F6-A986-D4F3495A73D3}"/>
                </c:ext>
              </c:extLst>
            </c:dLbl>
            <c:dLbl>
              <c:idx val="2"/>
              <c:tx>
                <c:strRef>
                  <c:f>'D3'!$BW$67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{4512B70C-AB63-4F9D-8781-453E43C2A9F9}</c15:txfldGUID>
                      <c15:f>'D3'!$BW$67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81B-44F6-A986-D4F3495A73D3}"/>
                </c:ext>
              </c:extLst>
            </c:dLbl>
            <c:dLbl>
              <c:idx val="3"/>
              <c:tx>
                <c:strRef>
                  <c:f>'D3'!$BW$68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{B0D196A8-727E-489E-8E99-1272CC384CC9}</c15:txfldGUID>
                      <c15:f>'D3'!$BW$68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81B-44F6-A986-D4F3495A73D3}"/>
                </c:ext>
              </c:extLst>
            </c:dLbl>
            <c:dLbl>
              <c:idx val="4"/>
              <c:tx>
                <c:strRef>
                  <c:f>'D3'!$BW$69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{D08ED0E5-9C6C-494D-BEAD-0B0B68A18CF7}</c15:txfldGUID>
                      <c15:f>'D3'!$BW$69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81B-44F6-A986-D4F3495A73D3}"/>
                </c:ext>
              </c:extLst>
            </c:dLbl>
            <c:dLbl>
              <c:idx val="5"/>
              <c:tx>
                <c:strRef>
                  <c:f>'D3'!$BW$70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{E1FB41C5-4396-4013-ABBF-177AACBEBD38}</c15:txfldGUID>
                      <c15:f>'D3'!$BW$70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81B-44F6-A986-D4F3495A73D3}"/>
                </c:ext>
              </c:extLst>
            </c:dLbl>
            <c:dLbl>
              <c:idx val="6"/>
              <c:tx>
                <c:strRef>
                  <c:f>'D3'!$BW$71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{25F8B72C-3F1C-4490-BBAE-F2868C6411D1}</c15:txfldGUID>
                      <c15:f>'D3'!$BW$71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81B-44F6-A986-D4F3495A73D3}"/>
                </c:ext>
              </c:extLst>
            </c:dLbl>
            <c:dLbl>
              <c:idx val="7"/>
              <c:tx>
                <c:strRef>
                  <c:f>'D3'!$BW$72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{2A052F46-33DB-404D-9B1D-A291C7B50A00}</c15:txfldGUID>
                      <c15:f>'D3'!$BW$72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81B-44F6-A986-D4F3495A73D3}"/>
                </c:ext>
              </c:extLst>
            </c:dLbl>
            <c:dLbl>
              <c:idx val="8"/>
              <c:tx>
                <c:strRef>
                  <c:f>'D3'!$BW$73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{54E3DC38-AF77-4A3C-85E0-B1F339CACEDE}</c15:txfldGUID>
                      <c15:f>'D3'!$BW$73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81B-44F6-A986-D4F3495A73D3}"/>
                </c:ext>
              </c:extLst>
            </c:dLbl>
            <c:dLbl>
              <c:idx val="9"/>
              <c:tx>
                <c:strRef>
                  <c:f>'D3'!$BW$74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{D8E19C3C-ADC6-47C7-B226-067D19B9B47A}</c15:txfldGUID>
                      <c15:f>'D3'!$BW$74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81B-44F6-A986-D4F3495A73D3}"/>
                </c:ext>
              </c:extLst>
            </c:dLbl>
            <c:dLbl>
              <c:idx val="10"/>
              <c:tx>
                <c:strRef>
                  <c:f>'D3'!$BW$75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{1EC365BF-BFC4-4542-B034-B418526FDB17}</c15:txfldGUID>
                      <c15:f>'D3'!$BW$75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81B-44F6-A986-D4F3495A73D3}"/>
                </c:ext>
              </c:extLst>
            </c:dLbl>
            <c:dLbl>
              <c:idx val="11"/>
              <c:tx>
                <c:strRef>
                  <c:f>'D3'!$BW$76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{D765EA21-DAF0-4CCB-B7A4-ABACA5D94D1D}</c15:txfldGUID>
                      <c15:f>'D3'!$BW$76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81B-44F6-A986-D4F3495A73D3}"/>
                </c:ext>
              </c:extLst>
            </c:dLbl>
            <c:dLbl>
              <c:idx val="12"/>
              <c:tx>
                <c:strRef>
                  <c:f>'D3'!$BW$77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{E439A54D-173D-4801-B0CF-2464410F7876}</c15:txfldGUID>
                      <c15:f>'D3'!$BW$77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81B-44F6-A986-D4F3495A73D3}"/>
                </c:ext>
              </c:extLst>
            </c:dLbl>
            <c:dLbl>
              <c:idx val="13"/>
              <c:tx>
                <c:strRef>
                  <c:f>'D3'!$BW$78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{AD2422AA-023B-4E86-A236-D784CC32242A}</c15:txfldGUID>
                      <c15:f>'D3'!$BW$78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81B-44F6-A986-D4F3495A73D3}"/>
                </c:ext>
              </c:extLst>
            </c:dLbl>
            <c:dLbl>
              <c:idx val="14"/>
              <c:tx>
                <c:strRef>
                  <c:f>'D3'!$BW$79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{B61FE7A6-7C4A-466C-A9E2-9533F37BE249}</c15:txfldGUID>
                      <c15:f>'D3'!$BW$79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81B-44F6-A986-D4F3495A73D3}"/>
                </c:ext>
              </c:extLst>
            </c:dLbl>
            <c:dLbl>
              <c:idx val="15"/>
              <c:tx>
                <c:strRef>
                  <c:f>'D3'!$BW$80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{8A8F8949-3528-42FF-B5E5-33393F1A8A85}</c15:txfldGUID>
                      <c15:f>'D3'!$BW$80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81B-44F6-A986-D4F3495A73D3}"/>
                </c:ext>
              </c:extLst>
            </c:dLbl>
            <c:dLbl>
              <c:idx val="16"/>
              <c:tx>
                <c:strRef>
                  <c:f>'D3'!$BW$81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{D8B42690-8E27-4F7F-8301-7D3CDF247942}</c15:txfldGUID>
                      <c15:f>'D3'!$BW$81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81B-44F6-A986-D4F3495A73D3}"/>
                </c:ext>
              </c:extLst>
            </c:dLbl>
            <c:dLbl>
              <c:idx val="17"/>
              <c:tx>
                <c:strRef>
                  <c:f>'D3'!$BW$82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{34A4AF99-38D9-4C46-8AD1-4B1A5BE5BAC6}</c15:txfldGUID>
                      <c15:f>'D3'!$BW$82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81B-44F6-A986-D4F3495A73D3}"/>
                </c:ext>
              </c:extLst>
            </c:dLbl>
            <c:dLbl>
              <c:idx val="18"/>
              <c:tx>
                <c:strRef>
                  <c:f>'D3'!$BW$83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{66680697-CAD5-43B7-89C9-0FDCE47538F1}</c15:txfldGUID>
                      <c15:f>'D3'!$BW$83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81B-44F6-A986-D4F3495A73D3}"/>
                </c:ext>
              </c:extLst>
            </c:dLbl>
            <c:dLbl>
              <c:idx val="19"/>
              <c:tx>
                <c:strRef>
                  <c:f>'D3'!$BW$84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{CF52F86E-9222-472E-98B8-EC645C30CFE9}</c15:txfldGUID>
                      <c15:f>'D3'!$BW$84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81B-44F6-A986-D4F3495A73D3}"/>
                </c:ext>
              </c:extLst>
            </c:dLbl>
            <c:dLbl>
              <c:idx val="20"/>
              <c:tx>
                <c:strRef>
                  <c:f>'D3'!$BW$85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{7114B99D-7A37-4DCB-A4CF-DBCDEB312CF5}</c15:txfldGUID>
                      <c15:f>'D3'!$BW$85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81B-44F6-A986-D4F3495A73D3}"/>
                </c:ext>
              </c:extLst>
            </c:dLbl>
            <c:dLbl>
              <c:idx val="21"/>
              <c:tx>
                <c:strRef>
                  <c:f>'D3'!$BW$86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{1944F0DB-218C-4289-9331-BB5237DEDCBC}</c15:txfldGUID>
                      <c15:f>'D3'!$BW$86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81B-44F6-A986-D4F3495A73D3}"/>
                </c:ext>
              </c:extLst>
            </c:dLbl>
            <c:dLbl>
              <c:idx val="22"/>
              <c:tx>
                <c:strRef>
                  <c:f>'D3'!$BW$87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{FF45B98A-5AFA-4A0A-B84D-FA0E134AD662}</c15:txfldGUID>
                      <c15:f>'D3'!$BW$87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81B-44F6-A986-D4F3495A73D3}"/>
                </c:ext>
              </c:extLst>
            </c:dLbl>
            <c:dLbl>
              <c:idx val="23"/>
              <c:tx>
                <c:strRef>
                  <c:f>'D3'!$BW$88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{123E0F38-2E5C-4A84-B049-E60B924B5B61}</c15:txfldGUID>
                      <c15:f>'D3'!$BW$88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81B-44F6-A986-D4F3495A73D3}"/>
                </c:ext>
              </c:extLst>
            </c:dLbl>
            <c:dLbl>
              <c:idx val="24"/>
              <c:tx>
                <c:strRef>
                  <c:f>'D3'!$BW$89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{B8A7EFAE-B23D-40BF-A627-C590353698F3}</c15:txfldGUID>
                      <c15:f>'D3'!$BW$89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81B-44F6-A986-D4F3495A73D3}"/>
                </c:ext>
              </c:extLst>
            </c:dLbl>
            <c:dLbl>
              <c:idx val="25"/>
              <c:tx>
                <c:strRef>
                  <c:f>'D3'!$BW$90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{0C104DFB-97FA-40CE-9A92-62E98FB0C853}</c15:txfldGUID>
                      <c15:f>'D3'!$BW$90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81B-44F6-A986-D4F3495A73D3}"/>
                </c:ext>
              </c:extLst>
            </c:dLbl>
            <c:dLbl>
              <c:idx val="26"/>
              <c:tx>
                <c:strRef>
                  <c:f>'D3'!$BW$91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{D815FF42-B4ED-49BF-9E00-003FE350341E}</c15:txfldGUID>
                      <c15:f>'D3'!$BW$91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81B-44F6-A986-D4F3495A73D3}"/>
                </c:ext>
              </c:extLst>
            </c:dLbl>
            <c:dLbl>
              <c:idx val="27"/>
              <c:tx>
                <c:strRef>
                  <c:f>'D3'!$BW$92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{FFF683E3-C667-4157-8C87-47B42057B11C}</c15:txfldGUID>
                      <c15:f>'D3'!$BW$92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81B-44F6-A986-D4F3495A73D3}"/>
                </c:ext>
              </c:extLst>
            </c:dLbl>
            <c:dLbl>
              <c:idx val="28"/>
              <c:tx>
                <c:strRef>
                  <c:f>'D3'!$BW$93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{0C383869-98B6-4396-8915-80259B130061}</c15:txfldGUID>
                      <c15:f>'D3'!$BW$93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81B-44F6-A986-D4F3495A73D3}"/>
                </c:ext>
              </c:extLst>
            </c:dLbl>
            <c:dLbl>
              <c:idx val="29"/>
              <c:tx>
                <c:strRef>
                  <c:f>'D3'!$BW$94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{3BDBC2CB-37F5-4368-8B2B-CDF7188AF6EF}</c15:txfldGUID>
                      <c15:f>'D3'!$BW$94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D81B-44F6-A986-D4F3495A73D3}"/>
                </c:ext>
              </c:extLst>
            </c:dLbl>
            <c:dLbl>
              <c:idx val="30"/>
              <c:tx>
                <c:strRef>
                  <c:f>'D3'!$BW$95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{E92B3FD5-4370-4351-BE22-60490950DB5A}</c15:txfldGUID>
                      <c15:f>'D3'!$BW$95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81B-44F6-A986-D4F3495A73D3}"/>
                </c:ext>
              </c:extLst>
            </c:dLbl>
            <c:dLbl>
              <c:idx val="31"/>
              <c:tx>
                <c:strRef>
                  <c:f>'D3'!$BW$96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{F444A2AF-1864-4AA1-AF33-A469E8E93DBD}</c15:txfldGUID>
                      <c15:f>'D3'!$BW$96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81B-44F6-A986-D4F3495A73D3}"/>
                </c:ext>
              </c:extLst>
            </c:dLbl>
            <c:dLbl>
              <c:idx val="32"/>
              <c:tx>
                <c:strRef>
                  <c:f>'D3'!$BW$97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{368EF7A4-6748-4B77-A9EA-9CE9F8BA423B}</c15:txfldGUID>
                      <c15:f>'D3'!$BW$97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81B-44F6-A986-D4F3495A73D3}"/>
                </c:ext>
              </c:extLst>
            </c:dLbl>
            <c:dLbl>
              <c:idx val="33"/>
              <c:tx>
                <c:strRef>
                  <c:f>'D3'!$BW$98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{02F31E55-F1DF-41FA-AA2B-D50A0DED7BE6}</c15:txfldGUID>
                      <c15:f>'D3'!$BW$98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81B-44F6-A986-D4F3495A73D3}"/>
                </c:ext>
              </c:extLst>
            </c:dLbl>
            <c:dLbl>
              <c:idx val="34"/>
              <c:tx>
                <c:strRef>
                  <c:f>'D3'!$BW$99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{598439C1-963B-4791-A124-B4EFF030EC53}</c15:txfldGUID>
                      <c15:f>'D3'!$BW$99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81B-44F6-A986-D4F3495A73D3}"/>
                </c:ext>
              </c:extLst>
            </c:dLbl>
            <c:dLbl>
              <c:idx val="35"/>
              <c:tx>
                <c:strRef>
                  <c:f>'D3'!$BW$100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{A5A449D6-39D7-49CD-8209-BE8D3DC7E503}</c15:txfldGUID>
                      <c15:f>'D3'!$BW$100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D81B-44F6-A986-D4F3495A73D3}"/>
                </c:ext>
              </c:extLst>
            </c:dLbl>
            <c:dLbl>
              <c:idx val="36"/>
              <c:tx>
                <c:strRef>
                  <c:f>'D3'!$BW$101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{ED7F5DD9-2EE4-433B-BF65-2DE29EF39969}</c15:txfldGUID>
                      <c15:f>'D3'!$BW$101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D81B-44F6-A986-D4F3495A73D3}"/>
                </c:ext>
              </c:extLst>
            </c:dLbl>
            <c:dLbl>
              <c:idx val="37"/>
              <c:tx>
                <c:strRef>
                  <c:f>'D3'!$BW$102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{DF15B50D-EBB0-4A33-BB06-2BEBFACF0869}</c15:txfldGUID>
                      <c15:f>'D3'!$BW$102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D81B-44F6-A986-D4F3495A73D3}"/>
                </c:ext>
              </c:extLst>
            </c:dLbl>
            <c:dLbl>
              <c:idx val="38"/>
              <c:tx>
                <c:strRef>
                  <c:f>'D3'!$BW$103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{995B3FF4-775E-4DC8-8236-1C6B58E1A208}</c15:txfldGUID>
                      <c15:f>'D3'!$BW$103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D81B-44F6-A986-D4F3495A73D3}"/>
                </c:ext>
              </c:extLst>
            </c:dLbl>
            <c:dLbl>
              <c:idx val="39"/>
              <c:tx>
                <c:strRef>
                  <c:f>'D3'!$BW$104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{38DAB6E8-2659-4FE6-AF50-51B53DB1C48D}</c15:txfldGUID>
                      <c15:f>'D3'!$BW$104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D81B-44F6-A986-D4F3495A73D3}"/>
                </c:ext>
              </c:extLst>
            </c:dLbl>
            <c:dLbl>
              <c:idx val="40"/>
              <c:tx>
                <c:strRef>
                  <c:f>'D3'!$BW$105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{1B50F6EF-F5CA-410B-8AE0-9557A765CD44}</c15:txfldGUID>
                      <c15:f>'D3'!$BW$105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D81B-44F6-A986-D4F3495A73D3}"/>
                </c:ext>
              </c:extLst>
            </c:dLbl>
            <c:dLbl>
              <c:idx val="41"/>
              <c:tx>
                <c:strRef>
                  <c:f>'D3'!$BW$106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{15334205-1FD4-4561-B7CF-A44CBB30FDCA}</c15:txfldGUID>
                      <c15:f>'D3'!$BW$106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D81B-44F6-A986-D4F3495A73D3}"/>
                </c:ext>
              </c:extLst>
            </c:dLbl>
            <c:dLbl>
              <c:idx val="42"/>
              <c:tx>
                <c:strRef>
                  <c:f>'D3'!$BW$107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{00C42A16-2B4F-4AEA-B9CB-BF21EAD7C3B8}</c15:txfldGUID>
                      <c15:f>'D3'!$BW$107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D81B-44F6-A986-D4F3495A73D3}"/>
                </c:ext>
              </c:extLst>
            </c:dLbl>
            <c:dLbl>
              <c:idx val="43"/>
              <c:tx>
                <c:strRef>
                  <c:f>'D3'!$BW$108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{1EA13F09-ED1F-4BB8-9976-87D51ACE3F25}</c15:txfldGUID>
                      <c15:f>'D3'!$BW$108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D81B-44F6-A986-D4F3495A73D3}"/>
                </c:ext>
              </c:extLst>
            </c:dLbl>
            <c:dLbl>
              <c:idx val="44"/>
              <c:tx>
                <c:strRef>
                  <c:f>'D3'!$BW$109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{25A605D5-ECAE-4E7C-9EEB-91FAF0259E10}</c15:txfldGUID>
                      <c15:f>'D3'!$BW$109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D81B-44F6-A986-D4F3495A73D3}"/>
                </c:ext>
              </c:extLst>
            </c:dLbl>
            <c:dLbl>
              <c:idx val="45"/>
              <c:tx>
                <c:strRef>
                  <c:f>'D3'!$BW$110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{1EEC859E-C2EA-4174-8660-FF682A7CB074}</c15:txfldGUID>
                      <c15:f>'D3'!$BW$110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D81B-44F6-A986-D4F3495A73D3}"/>
                </c:ext>
              </c:extLst>
            </c:dLbl>
            <c:dLbl>
              <c:idx val="46"/>
              <c:tx>
                <c:strRef>
                  <c:f>'D3'!$BW$111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{7D8185E4-AC45-417E-913B-67220D294D1F}</c15:txfldGUID>
                      <c15:f>'D3'!$BW$111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D81B-44F6-A986-D4F3495A73D3}"/>
                </c:ext>
              </c:extLst>
            </c:dLbl>
            <c:dLbl>
              <c:idx val="47"/>
              <c:tx>
                <c:strRef>
                  <c:f>'D3'!$BW$112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{C75B5F1D-63AD-4E6D-90FC-158973841B85}</c15:txfldGUID>
                      <c15:f>'D3'!$BW$112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D81B-44F6-A986-D4F3495A73D3}"/>
                </c:ext>
              </c:extLst>
            </c:dLbl>
            <c:dLbl>
              <c:idx val="48"/>
              <c:tx>
                <c:strRef>
                  <c:f>'D3'!$BW$113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{E7037CEE-9A1C-4E10-88AD-C59358FFF79B}</c15:txfldGUID>
                      <c15:f>'D3'!$BW$113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D81B-44F6-A986-D4F3495A73D3}"/>
                </c:ext>
              </c:extLst>
            </c:dLbl>
            <c:dLbl>
              <c:idx val="49"/>
              <c:tx>
                <c:strRef>
                  <c:f>'D3'!$BW$114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{0A784E1F-EA8D-4829-A5E3-825A9C19ACC0}</c15:txfldGUID>
                      <c15:f>'D3'!$BW$114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D81B-44F6-A986-D4F3495A73D3}"/>
                </c:ext>
              </c:extLst>
            </c:dLbl>
            <c:dLbl>
              <c:idx val="50"/>
              <c:tx>
                <c:strRef>
                  <c:f>'D3'!$BW$115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{B38A3BA9-7DCA-43E8-85BA-F583E5F2C614}</c15:txfldGUID>
                      <c15:f>'D3'!$BW$115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D81B-44F6-A986-D4F3495A73D3}"/>
                </c:ext>
              </c:extLst>
            </c:dLbl>
            <c:dLbl>
              <c:idx val="51"/>
              <c:tx>
                <c:strRef>
                  <c:f>'D3'!$BW$116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{6656346F-A255-4B47-9636-D61CF03DFD86}</c15:txfldGUID>
                      <c15:f>'D3'!$BW$116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D81B-44F6-A986-D4F3495A73D3}"/>
                </c:ext>
              </c:extLst>
            </c:dLbl>
            <c:dLbl>
              <c:idx val="52"/>
              <c:tx>
                <c:strRef>
                  <c:f>'D3'!$BW$117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{141503AA-2CAA-421D-A94D-818CEE1891BB}</c15:txfldGUID>
                      <c15:f>'D3'!$BW$117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D81B-44F6-A986-D4F3495A73D3}"/>
                </c:ext>
              </c:extLst>
            </c:dLbl>
            <c:dLbl>
              <c:idx val="53"/>
              <c:tx>
                <c:strRef>
                  <c:f>'D3'!$BW$118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{193D82F3-4F68-46B1-9006-2D71415C8E2C}</c15:txfldGUID>
                      <c15:f>'D3'!$BW$118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D81B-44F6-A986-D4F3495A73D3}"/>
                </c:ext>
              </c:extLst>
            </c:dLbl>
            <c:dLbl>
              <c:idx val="54"/>
              <c:tx>
                <c:strRef>
                  <c:f>'D3'!$BW$119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{0524820B-AE7E-444F-8732-9422A5D148D1}</c15:txfldGUID>
                      <c15:f>'D3'!$BW$119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D81B-44F6-A986-D4F3495A73D3}"/>
                </c:ext>
              </c:extLst>
            </c:dLbl>
            <c:dLbl>
              <c:idx val="55"/>
              <c:tx>
                <c:strRef>
                  <c:f>'D3'!$BW$120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{867D44F5-67A6-4DEA-89DA-4D5771CA090A}</c15:txfldGUID>
                      <c15:f>'D3'!$BW$120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D81B-44F6-A986-D4F3495A73D3}"/>
                </c:ext>
              </c:extLst>
            </c:dLbl>
            <c:dLbl>
              <c:idx val="56"/>
              <c:tx>
                <c:strRef>
                  <c:f>'D3'!$BW$121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{07DAE788-0EA6-43DF-81EC-A1DEA1814CA5}</c15:txfldGUID>
                      <c15:f>'D3'!$BW$121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D81B-44F6-A986-D4F3495A73D3}"/>
                </c:ext>
              </c:extLst>
            </c:dLbl>
            <c:dLbl>
              <c:idx val="57"/>
              <c:tx>
                <c:strRef>
                  <c:f>'D3'!$BW$122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{DE1672E2-29AB-44F5-A008-38644CD6CF2D}</c15:txfldGUID>
                      <c15:f>'D3'!$BW$122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D81B-44F6-A986-D4F3495A73D3}"/>
                </c:ext>
              </c:extLst>
            </c:dLbl>
            <c:dLbl>
              <c:idx val="58"/>
              <c:tx>
                <c:strRef>
                  <c:f>'D3'!$BW$123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{DC1B8901-6A20-4D8D-80D7-53BD73BDAE5A}</c15:txfldGUID>
                      <c15:f>'D3'!$BW$123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D81B-44F6-A986-D4F3495A73D3}"/>
                </c:ext>
              </c:extLst>
            </c:dLbl>
            <c:dLbl>
              <c:idx val="59"/>
              <c:tx>
                <c:strRef>
                  <c:f>'D3'!$BW$124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{52138CB8-005F-4D1D-BB92-37E5F19201FC}</c15:txfldGUID>
                      <c15:f>'D3'!$BW$124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D81B-44F6-A986-D4F3495A73D3}"/>
                </c:ext>
              </c:extLst>
            </c:dLbl>
            <c:dLbl>
              <c:idx val="60"/>
              <c:tx>
                <c:strRef>
                  <c:f>'D3'!$BW$125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{2A9E1585-51CF-4E10-AB13-FF8D940E9CA4}</c15:txfldGUID>
                      <c15:f>'D3'!$BW$125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D81B-44F6-A986-D4F3495A73D3}"/>
                </c:ext>
              </c:extLst>
            </c:dLbl>
            <c:dLbl>
              <c:idx val="61"/>
              <c:tx>
                <c:strRef>
                  <c:f>'D3'!$BW$126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{79B7EFD3-33BB-4E05-BB95-C063BAC831A2}</c15:txfldGUID>
                      <c15:f>'D3'!$BW$126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D81B-44F6-A986-D4F3495A73D3}"/>
                </c:ext>
              </c:extLst>
            </c:dLbl>
            <c:dLbl>
              <c:idx val="62"/>
              <c:tx>
                <c:strRef>
                  <c:f>'D3'!$BW$127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{E798F840-218D-4088-84DF-C59DB54946FD}</c15:txfldGUID>
                      <c15:f>'D3'!$BW$127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D81B-44F6-A986-D4F3495A73D3}"/>
                </c:ext>
              </c:extLst>
            </c:dLbl>
            <c:dLbl>
              <c:idx val="63"/>
              <c:tx>
                <c:strRef>
                  <c:f>'D3'!$BW$128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{EBFD3F52-45B6-4A56-BBDE-8A360A87698E}</c15:txfldGUID>
                      <c15:f>'D3'!$BW$128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D81B-44F6-A986-D4F3495A73D3}"/>
                </c:ext>
              </c:extLst>
            </c:dLbl>
            <c:dLbl>
              <c:idx val="64"/>
              <c:tx>
                <c:strRef>
                  <c:f>'D3'!$BW$129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{744F0AF3-F29E-4379-9CB0-AC56141755AC}</c15:txfldGUID>
                      <c15:f>'D3'!$BW$129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D81B-44F6-A986-D4F3495A73D3}"/>
                </c:ext>
              </c:extLst>
            </c:dLbl>
            <c:dLbl>
              <c:idx val="65"/>
              <c:tx>
                <c:strRef>
                  <c:f>'D3'!$BW$130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{CDB04589-8D4E-4725-87BB-151937344B58}</c15:txfldGUID>
                      <c15:f>'D3'!$BW$130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D81B-44F6-A986-D4F3495A73D3}"/>
                </c:ext>
              </c:extLst>
            </c:dLbl>
            <c:dLbl>
              <c:idx val="66"/>
              <c:tx>
                <c:strRef>
                  <c:f>'D3'!$BW$131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{9C8CB4C9-74ED-4927-84E3-5781EE9EB413}</c15:txfldGUID>
                      <c15:f>'D3'!$BW$131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D81B-44F6-A986-D4F3495A73D3}"/>
                </c:ext>
              </c:extLst>
            </c:dLbl>
            <c:dLbl>
              <c:idx val="67"/>
              <c:tx>
                <c:strRef>
                  <c:f>'D3'!$BW$132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{563EAE11-37DD-4DBA-8914-429BAD718BC2}</c15:txfldGUID>
                      <c15:f>'D3'!$BW$132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D81B-44F6-A986-D4F3495A73D3}"/>
                </c:ext>
              </c:extLst>
            </c:dLbl>
            <c:dLbl>
              <c:idx val="68"/>
              <c:tx>
                <c:strRef>
                  <c:f>'D3'!$BW$133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{9C4BA48B-3F1C-46AB-B3BD-648E2E599B70}</c15:txfldGUID>
                      <c15:f>'D3'!$BW$133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D81B-44F6-A986-D4F3495A73D3}"/>
                </c:ext>
              </c:extLst>
            </c:dLbl>
            <c:dLbl>
              <c:idx val="69"/>
              <c:tx>
                <c:strRef>
                  <c:f>'D3'!$BW$134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{AFA419CC-E2B9-471F-8477-159D7D8B3ABE}</c15:txfldGUID>
                      <c15:f>'D3'!$BW$134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D81B-44F6-A986-D4F3495A73D3}"/>
                </c:ext>
              </c:extLst>
            </c:dLbl>
            <c:dLbl>
              <c:idx val="70"/>
              <c:tx>
                <c:strRef>
                  <c:f>'D3'!$BW$135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{EA36BE08-6851-428E-912A-CEBBDDBC5D7A}</c15:txfldGUID>
                      <c15:f>'D3'!$BW$135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D81B-44F6-A986-D4F3495A73D3}"/>
                </c:ext>
              </c:extLst>
            </c:dLbl>
            <c:dLbl>
              <c:idx val="71"/>
              <c:tx>
                <c:strRef>
                  <c:f>'D3'!$BW$136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{75A98C76-7E5D-4EC7-A3DF-4259EAB78A88}</c15:txfldGUID>
                      <c15:f>'D3'!$BW$136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D81B-44F6-A986-D4F3495A73D3}"/>
                </c:ext>
              </c:extLst>
            </c:dLbl>
            <c:dLbl>
              <c:idx val="72"/>
              <c:tx>
                <c:strRef>
                  <c:f>'D3'!$BW$137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{C42BD75C-A11F-48EE-90E6-32A9309C9AEB}</c15:txfldGUID>
                      <c15:f>'D3'!$BW$137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D81B-44F6-A986-D4F3495A73D3}"/>
                </c:ext>
              </c:extLst>
            </c:dLbl>
            <c:dLbl>
              <c:idx val="73"/>
              <c:tx>
                <c:strRef>
                  <c:f>'D3'!$BW$138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{370A23F3-F406-4927-B30D-70A7B0A1FC0E}</c15:txfldGUID>
                      <c15:f>'D3'!$BW$138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D81B-44F6-A986-D4F3495A73D3}"/>
                </c:ext>
              </c:extLst>
            </c:dLbl>
            <c:dLbl>
              <c:idx val="74"/>
              <c:tx>
                <c:strRef>
                  <c:f>'D3'!$BW$139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{9D7BCFAF-70BB-44FF-9910-17A15BBFC034}</c15:txfldGUID>
                      <c15:f>'D3'!$BW$139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D81B-44F6-A986-D4F3495A73D3}"/>
                </c:ext>
              </c:extLst>
            </c:dLbl>
            <c:dLbl>
              <c:idx val="75"/>
              <c:tx>
                <c:strRef>
                  <c:f>'D3'!$BW$140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{3A57BBE6-4F5C-455F-AD03-8CEDFB3E3AD4}</c15:txfldGUID>
                      <c15:f>'D3'!$BW$140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D81B-44F6-A986-D4F3495A73D3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'D3'!$BT$68:$BT$143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'D3'!$BU$68:$BU$143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D81B-44F6-A986-D4F3495A73D3}"/>
            </c:ext>
          </c:extLst>
        </c:ser>
        <c:ser>
          <c:idx val="1"/>
          <c:order val="1"/>
          <c:tx>
            <c:strRef>
              <c:f>'D3'!$BI$1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'D3'!$BJ$5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{6B23F3E2-DE6E-4351-B643-2D73245A236A}</c15:txfldGUID>
                      <c15:f>'D3'!$BJ$5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D81B-44F6-A986-D4F3495A7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'D3'!$BI$3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'D3'!$BI$4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D81B-44F6-A986-D4F3495A7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95648"/>
        <c:axId val="385642496"/>
      </c:scatterChart>
      <c:valAx>
        <c:axId val="38559564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5642496"/>
        <c:crosses val="autoZero"/>
        <c:crossBetween val="midCat"/>
        <c:majorUnit val="100"/>
      </c:valAx>
      <c:valAx>
        <c:axId val="38564249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559564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'D4'!$BS$67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'D4'!$BW$65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{3F80C77D-3E81-4F14-9DDC-B2C87B930215}</c15:txfldGUID>
                      <c15:f>'D4'!$BW$65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F70-451F-8182-9D4D8F58AA10}"/>
                </c:ext>
              </c:extLst>
            </c:dLbl>
            <c:dLbl>
              <c:idx val="1"/>
              <c:tx>
                <c:strRef>
                  <c:f>'D4'!$BW$66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{B2201E92-9340-4F8D-81AD-1E305227BA15}</c15:txfldGUID>
                      <c15:f>'D4'!$BW$66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F70-451F-8182-9D4D8F58AA10}"/>
                </c:ext>
              </c:extLst>
            </c:dLbl>
            <c:dLbl>
              <c:idx val="2"/>
              <c:tx>
                <c:strRef>
                  <c:f>'D4'!$BW$67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{E5099FBB-B777-4501-B3AD-A5A1155DD193}</c15:txfldGUID>
                      <c15:f>'D4'!$BW$67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F70-451F-8182-9D4D8F58AA10}"/>
                </c:ext>
              </c:extLst>
            </c:dLbl>
            <c:dLbl>
              <c:idx val="3"/>
              <c:tx>
                <c:strRef>
                  <c:f>'D4'!$BW$68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{34B567EE-2BD5-4BBC-A7DF-AE7D87DCE153}</c15:txfldGUID>
                      <c15:f>'D4'!$BW$68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F70-451F-8182-9D4D8F58AA10}"/>
                </c:ext>
              </c:extLst>
            </c:dLbl>
            <c:dLbl>
              <c:idx val="4"/>
              <c:tx>
                <c:strRef>
                  <c:f>'D4'!$BW$69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{00F6519D-9517-4E87-9DBA-2CED73BC3FA8}</c15:txfldGUID>
                      <c15:f>'D4'!$BW$69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F70-451F-8182-9D4D8F58AA10}"/>
                </c:ext>
              </c:extLst>
            </c:dLbl>
            <c:dLbl>
              <c:idx val="5"/>
              <c:tx>
                <c:strRef>
                  <c:f>'D4'!$BW$70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{C4DC1C54-1D16-4CC7-93EA-819AB8552519}</c15:txfldGUID>
                      <c15:f>'D4'!$BW$70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F70-451F-8182-9D4D8F58AA10}"/>
                </c:ext>
              </c:extLst>
            </c:dLbl>
            <c:dLbl>
              <c:idx val="6"/>
              <c:tx>
                <c:strRef>
                  <c:f>'D4'!$BW$71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{48967C9A-95CF-481F-BD02-2F424C6E4AED}</c15:txfldGUID>
                      <c15:f>'D4'!$BW$71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F70-451F-8182-9D4D8F58AA10}"/>
                </c:ext>
              </c:extLst>
            </c:dLbl>
            <c:dLbl>
              <c:idx val="7"/>
              <c:tx>
                <c:strRef>
                  <c:f>'D4'!$BW$72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{3093660B-9E07-476C-BA05-121B9080BC9D}</c15:txfldGUID>
                      <c15:f>'D4'!$BW$72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F70-451F-8182-9D4D8F58AA10}"/>
                </c:ext>
              </c:extLst>
            </c:dLbl>
            <c:dLbl>
              <c:idx val="8"/>
              <c:tx>
                <c:strRef>
                  <c:f>'D4'!$BW$73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{0B2BA4E5-3119-41F1-9119-C52188BD484B}</c15:txfldGUID>
                      <c15:f>'D4'!$BW$73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F70-451F-8182-9D4D8F58AA10}"/>
                </c:ext>
              </c:extLst>
            </c:dLbl>
            <c:dLbl>
              <c:idx val="9"/>
              <c:tx>
                <c:strRef>
                  <c:f>'D4'!$BW$74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{886580C7-5EB3-4182-B487-36D44AC05849}</c15:txfldGUID>
                      <c15:f>'D4'!$BW$74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F70-451F-8182-9D4D8F58AA10}"/>
                </c:ext>
              </c:extLst>
            </c:dLbl>
            <c:dLbl>
              <c:idx val="10"/>
              <c:tx>
                <c:strRef>
                  <c:f>'D4'!$BW$75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{5B023D6D-074E-4D09-B976-86E4432FF58D}</c15:txfldGUID>
                      <c15:f>'D4'!$BW$75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F70-451F-8182-9D4D8F58AA10}"/>
                </c:ext>
              </c:extLst>
            </c:dLbl>
            <c:dLbl>
              <c:idx val="11"/>
              <c:tx>
                <c:strRef>
                  <c:f>'D4'!$BW$76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{2C26C71F-571E-4FC7-9E30-FC458E6E0615}</c15:txfldGUID>
                      <c15:f>'D4'!$BW$76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F70-451F-8182-9D4D8F58AA10}"/>
                </c:ext>
              </c:extLst>
            </c:dLbl>
            <c:dLbl>
              <c:idx val="12"/>
              <c:tx>
                <c:strRef>
                  <c:f>'D4'!$BW$77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{D27A9B63-7277-4996-BCB2-996C783D7283}</c15:txfldGUID>
                      <c15:f>'D4'!$BW$77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F70-451F-8182-9D4D8F58AA10}"/>
                </c:ext>
              </c:extLst>
            </c:dLbl>
            <c:dLbl>
              <c:idx val="13"/>
              <c:tx>
                <c:strRef>
                  <c:f>'D4'!$BW$78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{CCDDE590-A125-488F-A129-BC9B818137B3}</c15:txfldGUID>
                      <c15:f>'D4'!$BW$78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F70-451F-8182-9D4D8F58AA10}"/>
                </c:ext>
              </c:extLst>
            </c:dLbl>
            <c:dLbl>
              <c:idx val="14"/>
              <c:tx>
                <c:strRef>
                  <c:f>'D4'!$BW$79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{C4488D51-9D0B-413A-A10D-412314565CEE}</c15:txfldGUID>
                      <c15:f>'D4'!$BW$79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F70-451F-8182-9D4D8F58AA10}"/>
                </c:ext>
              </c:extLst>
            </c:dLbl>
            <c:dLbl>
              <c:idx val="15"/>
              <c:tx>
                <c:strRef>
                  <c:f>'D4'!$BW$80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{E7054B36-41D8-4A5C-A00E-B1FD84F35B19}</c15:txfldGUID>
                      <c15:f>'D4'!$BW$80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F70-451F-8182-9D4D8F58AA10}"/>
                </c:ext>
              </c:extLst>
            </c:dLbl>
            <c:dLbl>
              <c:idx val="16"/>
              <c:tx>
                <c:strRef>
                  <c:f>'D4'!$BW$81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{C52281E6-0680-4A8B-B956-766E523DB6D3}</c15:txfldGUID>
                      <c15:f>'D4'!$BW$81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F70-451F-8182-9D4D8F58AA10}"/>
                </c:ext>
              </c:extLst>
            </c:dLbl>
            <c:dLbl>
              <c:idx val="17"/>
              <c:tx>
                <c:strRef>
                  <c:f>'D4'!$BW$82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{54AE6889-D99F-49C0-AA5C-85252228D4C3}</c15:txfldGUID>
                      <c15:f>'D4'!$BW$82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F70-451F-8182-9D4D8F58AA10}"/>
                </c:ext>
              </c:extLst>
            </c:dLbl>
            <c:dLbl>
              <c:idx val="18"/>
              <c:tx>
                <c:strRef>
                  <c:f>'D4'!$BW$83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{6D1AA063-A56E-4E08-9CE0-BD0842B26DF5}</c15:txfldGUID>
                      <c15:f>'D4'!$BW$83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F70-451F-8182-9D4D8F58AA10}"/>
                </c:ext>
              </c:extLst>
            </c:dLbl>
            <c:dLbl>
              <c:idx val="19"/>
              <c:tx>
                <c:strRef>
                  <c:f>'D4'!$BW$84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{06A5A572-9ED6-44EE-8C9B-637BB59773EB}</c15:txfldGUID>
                      <c15:f>'D4'!$BW$84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F70-451F-8182-9D4D8F58AA10}"/>
                </c:ext>
              </c:extLst>
            </c:dLbl>
            <c:dLbl>
              <c:idx val="20"/>
              <c:tx>
                <c:strRef>
                  <c:f>'D4'!$BW$85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{2A1DC803-DEF6-43FC-A23E-87EE5BE09042}</c15:txfldGUID>
                      <c15:f>'D4'!$BW$85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F70-451F-8182-9D4D8F58AA10}"/>
                </c:ext>
              </c:extLst>
            </c:dLbl>
            <c:dLbl>
              <c:idx val="21"/>
              <c:tx>
                <c:strRef>
                  <c:f>'D4'!$BW$86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{92AA9139-3A95-4C17-AD9E-DBDA3CB21C75}</c15:txfldGUID>
                      <c15:f>'D4'!$BW$86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F70-451F-8182-9D4D8F58AA10}"/>
                </c:ext>
              </c:extLst>
            </c:dLbl>
            <c:dLbl>
              <c:idx val="22"/>
              <c:tx>
                <c:strRef>
                  <c:f>'D4'!$BW$87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{154DDEEE-AE40-4C54-B961-511564165A0B}</c15:txfldGUID>
                      <c15:f>'D4'!$BW$87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F70-451F-8182-9D4D8F58AA10}"/>
                </c:ext>
              </c:extLst>
            </c:dLbl>
            <c:dLbl>
              <c:idx val="23"/>
              <c:tx>
                <c:strRef>
                  <c:f>'D4'!$BW$88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{6930C97A-82EA-4296-91A2-5C8623706A1F}</c15:txfldGUID>
                      <c15:f>'D4'!$BW$88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F70-451F-8182-9D4D8F58AA10}"/>
                </c:ext>
              </c:extLst>
            </c:dLbl>
            <c:dLbl>
              <c:idx val="24"/>
              <c:tx>
                <c:strRef>
                  <c:f>'D4'!$BW$89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{3455DECB-D51E-46A2-88CC-528B4212EEC9}</c15:txfldGUID>
                      <c15:f>'D4'!$BW$89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F70-451F-8182-9D4D8F58AA10}"/>
                </c:ext>
              </c:extLst>
            </c:dLbl>
            <c:dLbl>
              <c:idx val="25"/>
              <c:tx>
                <c:strRef>
                  <c:f>'D4'!$BW$90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{30914E96-2347-42BA-BC4D-CC90D1DD5989}</c15:txfldGUID>
                      <c15:f>'D4'!$BW$90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F70-451F-8182-9D4D8F58AA10}"/>
                </c:ext>
              </c:extLst>
            </c:dLbl>
            <c:dLbl>
              <c:idx val="26"/>
              <c:tx>
                <c:strRef>
                  <c:f>'D4'!$BW$91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{57105965-B462-41B9-ADDB-C84F70D5EF93}</c15:txfldGUID>
                      <c15:f>'D4'!$BW$91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F70-451F-8182-9D4D8F58AA10}"/>
                </c:ext>
              </c:extLst>
            </c:dLbl>
            <c:dLbl>
              <c:idx val="27"/>
              <c:tx>
                <c:strRef>
                  <c:f>'D4'!$BW$92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{343563E5-2CCE-41A8-8089-4DAB555E4EB1}</c15:txfldGUID>
                      <c15:f>'D4'!$BW$92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F70-451F-8182-9D4D8F58AA10}"/>
                </c:ext>
              </c:extLst>
            </c:dLbl>
            <c:dLbl>
              <c:idx val="28"/>
              <c:tx>
                <c:strRef>
                  <c:f>'D4'!$BW$93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{BA76DE55-F121-4A7C-A507-6E59B68AC8A2}</c15:txfldGUID>
                      <c15:f>'D4'!$BW$93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F70-451F-8182-9D4D8F58AA10}"/>
                </c:ext>
              </c:extLst>
            </c:dLbl>
            <c:dLbl>
              <c:idx val="29"/>
              <c:tx>
                <c:strRef>
                  <c:f>'D4'!$BW$94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{AFF65B21-3784-462B-8E37-761642691896}</c15:txfldGUID>
                      <c15:f>'D4'!$BW$94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F70-451F-8182-9D4D8F58AA10}"/>
                </c:ext>
              </c:extLst>
            </c:dLbl>
            <c:dLbl>
              <c:idx val="30"/>
              <c:tx>
                <c:strRef>
                  <c:f>'D4'!$BW$95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{A5C8D7BE-33DB-477B-BED9-129B28930C43}</c15:txfldGUID>
                      <c15:f>'D4'!$BW$95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F70-451F-8182-9D4D8F58AA10}"/>
                </c:ext>
              </c:extLst>
            </c:dLbl>
            <c:dLbl>
              <c:idx val="31"/>
              <c:tx>
                <c:strRef>
                  <c:f>'D4'!$BW$96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{0D25ADE8-AF39-49D0-9AA6-FE6AB958339F}</c15:txfldGUID>
                      <c15:f>'D4'!$BW$96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F70-451F-8182-9D4D8F58AA10}"/>
                </c:ext>
              </c:extLst>
            </c:dLbl>
            <c:dLbl>
              <c:idx val="32"/>
              <c:tx>
                <c:strRef>
                  <c:f>'D4'!$BW$97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{5D144005-4B53-49FC-B3B8-23E2673EDD81}</c15:txfldGUID>
                      <c15:f>'D4'!$BW$97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F70-451F-8182-9D4D8F58AA10}"/>
                </c:ext>
              </c:extLst>
            </c:dLbl>
            <c:dLbl>
              <c:idx val="33"/>
              <c:tx>
                <c:strRef>
                  <c:f>'D4'!$BW$98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{C9FF6822-5323-435F-B8C7-3A3C81AF98F0}</c15:txfldGUID>
                      <c15:f>'D4'!$BW$98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F70-451F-8182-9D4D8F58AA10}"/>
                </c:ext>
              </c:extLst>
            </c:dLbl>
            <c:dLbl>
              <c:idx val="34"/>
              <c:tx>
                <c:strRef>
                  <c:f>'D4'!$BW$99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{6B1468C0-50FF-4784-B52B-5F29F064622B}</c15:txfldGUID>
                      <c15:f>'D4'!$BW$99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F70-451F-8182-9D4D8F58AA10}"/>
                </c:ext>
              </c:extLst>
            </c:dLbl>
            <c:dLbl>
              <c:idx val="35"/>
              <c:tx>
                <c:strRef>
                  <c:f>'D4'!$BW$100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{B89651E5-A583-4980-9F04-D76E524C6EC2}</c15:txfldGUID>
                      <c15:f>'D4'!$BW$100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F70-451F-8182-9D4D8F58AA10}"/>
                </c:ext>
              </c:extLst>
            </c:dLbl>
            <c:dLbl>
              <c:idx val="36"/>
              <c:tx>
                <c:strRef>
                  <c:f>'D4'!$BW$101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{B3567D65-C3C7-4F77-BF63-BDE6958A431D}</c15:txfldGUID>
                      <c15:f>'D4'!$BW$101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F70-451F-8182-9D4D8F58AA10}"/>
                </c:ext>
              </c:extLst>
            </c:dLbl>
            <c:dLbl>
              <c:idx val="37"/>
              <c:tx>
                <c:strRef>
                  <c:f>'D4'!$BW$102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{EA7E3CE4-5D3B-44A2-AA5F-C238E3214525}</c15:txfldGUID>
                      <c15:f>'D4'!$BW$102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F70-451F-8182-9D4D8F58AA10}"/>
                </c:ext>
              </c:extLst>
            </c:dLbl>
            <c:dLbl>
              <c:idx val="38"/>
              <c:tx>
                <c:strRef>
                  <c:f>'D4'!$BW$103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{F0DB2BAF-1399-4C48-AB2A-117FD3859739}</c15:txfldGUID>
                      <c15:f>'D4'!$BW$103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F70-451F-8182-9D4D8F58AA10}"/>
                </c:ext>
              </c:extLst>
            </c:dLbl>
            <c:dLbl>
              <c:idx val="39"/>
              <c:tx>
                <c:strRef>
                  <c:f>'D4'!$BW$104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{0FE21D07-3999-46EC-ADDA-AD97FFA972C8}</c15:txfldGUID>
                      <c15:f>'D4'!$BW$104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F70-451F-8182-9D4D8F58AA10}"/>
                </c:ext>
              </c:extLst>
            </c:dLbl>
            <c:dLbl>
              <c:idx val="40"/>
              <c:tx>
                <c:strRef>
                  <c:f>'D4'!$BW$105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{3DB0A44B-F673-4379-89FD-B93109658761}</c15:txfldGUID>
                      <c15:f>'D4'!$BW$105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F70-451F-8182-9D4D8F58AA10}"/>
                </c:ext>
              </c:extLst>
            </c:dLbl>
            <c:dLbl>
              <c:idx val="41"/>
              <c:tx>
                <c:strRef>
                  <c:f>'D4'!$BW$106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{3A7962B6-8D68-41D2-A424-3635DB6518B0}</c15:txfldGUID>
                      <c15:f>'D4'!$BW$106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F70-451F-8182-9D4D8F58AA10}"/>
                </c:ext>
              </c:extLst>
            </c:dLbl>
            <c:dLbl>
              <c:idx val="42"/>
              <c:tx>
                <c:strRef>
                  <c:f>'D4'!$BW$107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{4435C161-E1E6-41FE-91C1-1153260EE8A4}</c15:txfldGUID>
                      <c15:f>'D4'!$BW$107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F70-451F-8182-9D4D8F58AA10}"/>
                </c:ext>
              </c:extLst>
            </c:dLbl>
            <c:dLbl>
              <c:idx val="43"/>
              <c:tx>
                <c:strRef>
                  <c:f>'D4'!$BW$108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{596A4D37-5826-4C75-9C50-2565A030389D}</c15:txfldGUID>
                      <c15:f>'D4'!$BW$108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F70-451F-8182-9D4D8F58AA10}"/>
                </c:ext>
              </c:extLst>
            </c:dLbl>
            <c:dLbl>
              <c:idx val="44"/>
              <c:tx>
                <c:strRef>
                  <c:f>'D4'!$BW$109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{3DAEC48F-8283-48D4-87A4-073A20075196}</c15:txfldGUID>
                      <c15:f>'D4'!$BW$109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F70-451F-8182-9D4D8F58AA10}"/>
                </c:ext>
              </c:extLst>
            </c:dLbl>
            <c:dLbl>
              <c:idx val="45"/>
              <c:tx>
                <c:strRef>
                  <c:f>'D4'!$BW$110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{FD9DD1D7-CD6C-4AA3-A7AB-6E3FA2DD76AB}</c15:txfldGUID>
                      <c15:f>'D4'!$BW$110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F70-451F-8182-9D4D8F58AA10}"/>
                </c:ext>
              </c:extLst>
            </c:dLbl>
            <c:dLbl>
              <c:idx val="46"/>
              <c:tx>
                <c:strRef>
                  <c:f>'D4'!$BW$111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{16720CDD-BFB8-44B5-80F1-3B06878F9B88}</c15:txfldGUID>
                      <c15:f>'D4'!$BW$111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F70-451F-8182-9D4D8F58AA10}"/>
                </c:ext>
              </c:extLst>
            </c:dLbl>
            <c:dLbl>
              <c:idx val="47"/>
              <c:tx>
                <c:strRef>
                  <c:f>'D4'!$BW$112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{387D8FDD-7838-4EF5-A53C-DF7E2950CCAE}</c15:txfldGUID>
                      <c15:f>'D4'!$BW$112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F70-451F-8182-9D4D8F58AA10}"/>
                </c:ext>
              </c:extLst>
            </c:dLbl>
            <c:dLbl>
              <c:idx val="48"/>
              <c:tx>
                <c:strRef>
                  <c:f>'D4'!$BW$113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{7D01438D-0CF7-44F8-9822-F6EDD34620D0}</c15:txfldGUID>
                      <c15:f>'D4'!$BW$113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F70-451F-8182-9D4D8F58AA10}"/>
                </c:ext>
              </c:extLst>
            </c:dLbl>
            <c:dLbl>
              <c:idx val="49"/>
              <c:tx>
                <c:strRef>
                  <c:f>'D4'!$BW$114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{E5F4297C-CFCD-4BD2-8434-CC9BD791A46B}</c15:txfldGUID>
                      <c15:f>'D4'!$BW$114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F70-451F-8182-9D4D8F58AA10}"/>
                </c:ext>
              </c:extLst>
            </c:dLbl>
            <c:dLbl>
              <c:idx val="50"/>
              <c:tx>
                <c:strRef>
                  <c:f>'D4'!$BW$115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{E1D2BD1F-75FD-4ECF-B882-9BA535C414ED}</c15:txfldGUID>
                      <c15:f>'D4'!$BW$115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F70-451F-8182-9D4D8F58AA10}"/>
                </c:ext>
              </c:extLst>
            </c:dLbl>
            <c:dLbl>
              <c:idx val="51"/>
              <c:tx>
                <c:strRef>
                  <c:f>'D4'!$BW$116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{315A59A9-4747-4D51-BB0A-5228357F85EF}</c15:txfldGUID>
                      <c15:f>'D4'!$BW$116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F70-451F-8182-9D4D8F58AA10}"/>
                </c:ext>
              </c:extLst>
            </c:dLbl>
            <c:dLbl>
              <c:idx val="52"/>
              <c:tx>
                <c:strRef>
                  <c:f>'D4'!$BW$117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{B8D4FDA4-8439-436D-B2A1-2DAF74193740}</c15:txfldGUID>
                      <c15:f>'D4'!$BW$117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F70-451F-8182-9D4D8F58AA10}"/>
                </c:ext>
              </c:extLst>
            </c:dLbl>
            <c:dLbl>
              <c:idx val="53"/>
              <c:tx>
                <c:strRef>
                  <c:f>'D4'!$BW$118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{BCA7B71D-12A4-447E-898C-A99AB5DB2726}</c15:txfldGUID>
                      <c15:f>'D4'!$BW$118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F70-451F-8182-9D4D8F58AA10}"/>
                </c:ext>
              </c:extLst>
            </c:dLbl>
            <c:dLbl>
              <c:idx val="54"/>
              <c:tx>
                <c:strRef>
                  <c:f>'D4'!$BW$119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{52C2532C-5DB4-4DEB-9D65-92A7180C2640}</c15:txfldGUID>
                      <c15:f>'D4'!$BW$119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F70-451F-8182-9D4D8F58AA10}"/>
                </c:ext>
              </c:extLst>
            </c:dLbl>
            <c:dLbl>
              <c:idx val="55"/>
              <c:tx>
                <c:strRef>
                  <c:f>'D4'!$BW$120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{80C8384E-6C77-417C-9161-D8CD038FAE9D}</c15:txfldGUID>
                      <c15:f>'D4'!$BW$120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F70-451F-8182-9D4D8F58AA10}"/>
                </c:ext>
              </c:extLst>
            </c:dLbl>
            <c:dLbl>
              <c:idx val="56"/>
              <c:tx>
                <c:strRef>
                  <c:f>'D4'!$BW$121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{57CD390E-D34B-4FF5-890B-BB28852E8329}</c15:txfldGUID>
                      <c15:f>'D4'!$BW$121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F70-451F-8182-9D4D8F58AA10}"/>
                </c:ext>
              </c:extLst>
            </c:dLbl>
            <c:dLbl>
              <c:idx val="57"/>
              <c:tx>
                <c:strRef>
                  <c:f>'D4'!$BW$122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{A432E260-BEEE-40CE-A6B8-B563E1A68635}</c15:txfldGUID>
                      <c15:f>'D4'!$BW$122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F70-451F-8182-9D4D8F58AA10}"/>
                </c:ext>
              </c:extLst>
            </c:dLbl>
            <c:dLbl>
              <c:idx val="58"/>
              <c:tx>
                <c:strRef>
                  <c:f>'D4'!$BW$123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{1290106B-C68D-461F-A9FB-04A19FF04171}</c15:txfldGUID>
                      <c15:f>'D4'!$BW$123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F70-451F-8182-9D4D8F58AA10}"/>
                </c:ext>
              </c:extLst>
            </c:dLbl>
            <c:dLbl>
              <c:idx val="59"/>
              <c:tx>
                <c:strRef>
                  <c:f>'D4'!$BW$124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{85F05A17-6453-4820-8A97-8A62B293FF9C}</c15:txfldGUID>
                      <c15:f>'D4'!$BW$124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F70-451F-8182-9D4D8F58AA10}"/>
                </c:ext>
              </c:extLst>
            </c:dLbl>
            <c:dLbl>
              <c:idx val="60"/>
              <c:tx>
                <c:strRef>
                  <c:f>'D4'!$BW$125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{6486A168-25CA-43FC-841D-6E5E7EE387C6}</c15:txfldGUID>
                      <c15:f>'D4'!$BW$125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F70-451F-8182-9D4D8F58AA10}"/>
                </c:ext>
              </c:extLst>
            </c:dLbl>
            <c:dLbl>
              <c:idx val="61"/>
              <c:tx>
                <c:strRef>
                  <c:f>'D4'!$BW$126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{A51077FF-8B91-4B37-985C-5B1F79BF66E5}</c15:txfldGUID>
                      <c15:f>'D4'!$BW$126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F70-451F-8182-9D4D8F58AA10}"/>
                </c:ext>
              </c:extLst>
            </c:dLbl>
            <c:dLbl>
              <c:idx val="62"/>
              <c:tx>
                <c:strRef>
                  <c:f>'D4'!$BW$127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{9BC81E7E-4F40-4F49-AD86-8A6048147A44}</c15:txfldGUID>
                      <c15:f>'D4'!$BW$127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F70-451F-8182-9D4D8F58AA10}"/>
                </c:ext>
              </c:extLst>
            </c:dLbl>
            <c:dLbl>
              <c:idx val="63"/>
              <c:tx>
                <c:strRef>
                  <c:f>'D4'!$BW$128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{226299FD-8BB8-4B40-8C86-EEAC249103C4}</c15:txfldGUID>
                      <c15:f>'D4'!$BW$128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F70-451F-8182-9D4D8F58AA10}"/>
                </c:ext>
              </c:extLst>
            </c:dLbl>
            <c:dLbl>
              <c:idx val="64"/>
              <c:tx>
                <c:strRef>
                  <c:f>'D4'!$BW$129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{D92CE6D0-CA35-4A35-9B5B-F8DD44EB0E58}</c15:txfldGUID>
                      <c15:f>'D4'!$BW$129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F70-451F-8182-9D4D8F58AA10}"/>
                </c:ext>
              </c:extLst>
            </c:dLbl>
            <c:dLbl>
              <c:idx val="65"/>
              <c:tx>
                <c:strRef>
                  <c:f>'D4'!$BW$130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{1B063958-7FC3-427D-91B1-EAA8FF51D06C}</c15:txfldGUID>
                      <c15:f>'D4'!$BW$130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F70-451F-8182-9D4D8F58AA10}"/>
                </c:ext>
              </c:extLst>
            </c:dLbl>
            <c:dLbl>
              <c:idx val="66"/>
              <c:tx>
                <c:strRef>
                  <c:f>'D4'!$BW$131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{2E1B3B59-3955-44D7-A5A4-7FB5FC8C6D51}</c15:txfldGUID>
                      <c15:f>'D4'!$BW$131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F70-451F-8182-9D4D8F58AA10}"/>
                </c:ext>
              </c:extLst>
            </c:dLbl>
            <c:dLbl>
              <c:idx val="67"/>
              <c:tx>
                <c:strRef>
                  <c:f>'D4'!$BW$132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{A1BDF9D6-32B0-45C7-A902-0663391BEBB7}</c15:txfldGUID>
                      <c15:f>'D4'!$BW$132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F70-451F-8182-9D4D8F58AA10}"/>
                </c:ext>
              </c:extLst>
            </c:dLbl>
            <c:dLbl>
              <c:idx val="68"/>
              <c:tx>
                <c:strRef>
                  <c:f>'D4'!$BW$133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{FA62268C-1990-4DC8-AD93-6020FE4345DA}</c15:txfldGUID>
                      <c15:f>'D4'!$BW$133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F70-451F-8182-9D4D8F58AA10}"/>
                </c:ext>
              </c:extLst>
            </c:dLbl>
            <c:dLbl>
              <c:idx val="69"/>
              <c:tx>
                <c:strRef>
                  <c:f>'D4'!$BW$134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{1EEFCF7B-A144-4D28-9CF1-BDE9C084F6F7}</c15:txfldGUID>
                      <c15:f>'D4'!$BW$134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F70-451F-8182-9D4D8F58AA10}"/>
                </c:ext>
              </c:extLst>
            </c:dLbl>
            <c:dLbl>
              <c:idx val="70"/>
              <c:tx>
                <c:strRef>
                  <c:f>'D4'!$BW$135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{8080E798-B2E8-402C-A8F4-7CD85583871E}</c15:txfldGUID>
                      <c15:f>'D4'!$BW$135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F70-451F-8182-9D4D8F58AA10}"/>
                </c:ext>
              </c:extLst>
            </c:dLbl>
            <c:dLbl>
              <c:idx val="71"/>
              <c:tx>
                <c:strRef>
                  <c:f>'D4'!$BW$136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{F4E21B77-AB92-4D6A-B44C-C224B74F7D33}</c15:txfldGUID>
                      <c15:f>'D4'!$BW$136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F70-451F-8182-9D4D8F58AA10}"/>
                </c:ext>
              </c:extLst>
            </c:dLbl>
            <c:dLbl>
              <c:idx val="72"/>
              <c:tx>
                <c:strRef>
                  <c:f>'D4'!$BW$137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{0CFB999D-8AA1-4FA8-8829-0FA41C2F1403}</c15:txfldGUID>
                      <c15:f>'D4'!$BW$137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F70-451F-8182-9D4D8F58AA10}"/>
                </c:ext>
              </c:extLst>
            </c:dLbl>
            <c:dLbl>
              <c:idx val="73"/>
              <c:tx>
                <c:strRef>
                  <c:f>'D4'!$BW$138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{C48C558B-105D-4C56-97B6-48C3B5543228}</c15:txfldGUID>
                      <c15:f>'D4'!$BW$138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F70-451F-8182-9D4D8F58AA10}"/>
                </c:ext>
              </c:extLst>
            </c:dLbl>
            <c:dLbl>
              <c:idx val="74"/>
              <c:tx>
                <c:strRef>
                  <c:f>'D4'!$BW$139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{E3543DF5-AA70-470D-875D-95862E4062E1}</c15:txfldGUID>
                      <c15:f>'D4'!$BW$139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F70-451F-8182-9D4D8F58AA10}"/>
                </c:ext>
              </c:extLst>
            </c:dLbl>
            <c:dLbl>
              <c:idx val="75"/>
              <c:tx>
                <c:strRef>
                  <c:f>'D4'!$BW$140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{35BF448A-750D-462F-B4D3-3484A1555F1F}</c15:txfldGUID>
                      <c15:f>'D4'!$BW$140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F70-451F-8182-9D4D8F58AA10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'D4'!$BT$68:$BT$143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'D4'!$BU$68:$BU$143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F70-451F-8182-9D4D8F58AA10}"/>
            </c:ext>
          </c:extLst>
        </c:ser>
        <c:ser>
          <c:idx val="1"/>
          <c:order val="1"/>
          <c:tx>
            <c:strRef>
              <c:f>'D4'!$BI$1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'D4'!$BJ$5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{DC7C9E2F-0A12-4B49-93CD-A92C02D71D29}</c15:txfldGUID>
                      <c15:f>'D4'!$BJ$5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F70-451F-8182-9D4D8F58A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'D4'!$BI$3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'D4'!$BI$4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F70-451F-8182-9D4D8F58A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007232"/>
        <c:axId val="387008768"/>
      </c:scatterChart>
      <c:valAx>
        <c:axId val="38700723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7008768"/>
        <c:crosses val="autoZero"/>
        <c:crossBetween val="midCat"/>
        <c:majorUnit val="100"/>
      </c:valAx>
      <c:valAx>
        <c:axId val="38700876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700723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'D5'!$BS$67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'D5'!$BW$65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{6EC487D5-0B7E-4D2A-9327-05EC926B224C}</c15:txfldGUID>
                      <c15:f>'D5'!$BW$65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72C-4811-91DF-99141C5DC6F9}"/>
                </c:ext>
              </c:extLst>
            </c:dLbl>
            <c:dLbl>
              <c:idx val="1"/>
              <c:tx>
                <c:strRef>
                  <c:f>'D5'!$BW$66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{88984756-FBF3-4781-A028-5F1D5304FC1E}</c15:txfldGUID>
                      <c15:f>'D5'!$BW$66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72C-4811-91DF-99141C5DC6F9}"/>
                </c:ext>
              </c:extLst>
            </c:dLbl>
            <c:dLbl>
              <c:idx val="2"/>
              <c:tx>
                <c:strRef>
                  <c:f>'D5'!$BW$67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{70EB1268-A602-4039-8F94-3925311A5F22}</c15:txfldGUID>
                      <c15:f>'D5'!$BW$67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72C-4811-91DF-99141C5DC6F9}"/>
                </c:ext>
              </c:extLst>
            </c:dLbl>
            <c:dLbl>
              <c:idx val="3"/>
              <c:tx>
                <c:strRef>
                  <c:f>'D5'!$BW$68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{B941407F-2E83-4C83-B1C9-45F4756033F5}</c15:txfldGUID>
                      <c15:f>'D5'!$BW$68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72C-4811-91DF-99141C5DC6F9}"/>
                </c:ext>
              </c:extLst>
            </c:dLbl>
            <c:dLbl>
              <c:idx val="4"/>
              <c:tx>
                <c:strRef>
                  <c:f>'D5'!$BW$69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{B3031B28-E3FB-438F-AD03-4F516EEA6797}</c15:txfldGUID>
                      <c15:f>'D5'!$BW$69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72C-4811-91DF-99141C5DC6F9}"/>
                </c:ext>
              </c:extLst>
            </c:dLbl>
            <c:dLbl>
              <c:idx val="5"/>
              <c:tx>
                <c:strRef>
                  <c:f>'D5'!$BW$70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{4DB1893B-1DEF-4134-B90E-62F736A9D594}</c15:txfldGUID>
                      <c15:f>'D5'!$BW$70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72C-4811-91DF-99141C5DC6F9}"/>
                </c:ext>
              </c:extLst>
            </c:dLbl>
            <c:dLbl>
              <c:idx val="6"/>
              <c:tx>
                <c:strRef>
                  <c:f>'D5'!$BW$71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{488FC634-EA5F-46CA-9A1F-DD22A2C2B7FF}</c15:txfldGUID>
                      <c15:f>'D5'!$BW$71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72C-4811-91DF-99141C5DC6F9}"/>
                </c:ext>
              </c:extLst>
            </c:dLbl>
            <c:dLbl>
              <c:idx val="7"/>
              <c:tx>
                <c:strRef>
                  <c:f>'D5'!$BW$72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{67502DC0-AFF0-450F-98E2-CA091883489D}</c15:txfldGUID>
                      <c15:f>'D5'!$BW$72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72C-4811-91DF-99141C5DC6F9}"/>
                </c:ext>
              </c:extLst>
            </c:dLbl>
            <c:dLbl>
              <c:idx val="8"/>
              <c:tx>
                <c:strRef>
                  <c:f>'D5'!$BW$73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{AD5B0F76-8B0F-40A7-8A78-E8F19D5DDBE7}</c15:txfldGUID>
                      <c15:f>'D5'!$BW$73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72C-4811-91DF-99141C5DC6F9}"/>
                </c:ext>
              </c:extLst>
            </c:dLbl>
            <c:dLbl>
              <c:idx val="9"/>
              <c:tx>
                <c:strRef>
                  <c:f>'D5'!$BW$74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{DD983FAE-E938-4FE2-9D7A-F7BE12AE54B5}</c15:txfldGUID>
                      <c15:f>'D5'!$BW$74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72C-4811-91DF-99141C5DC6F9}"/>
                </c:ext>
              </c:extLst>
            </c:dLbl>
            <c:dLbl>
              <c:idx val="10"/>
              <c:tx>
                <c:strRef>
                  <c:f>'D5'!$BW$75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{258142FC-90A5-48E7-B103-87FB5321B608}</c15:txfldGUID>
                      <c15:f>'D5'!$BW$75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72C-4811-91DF-99141C5DC6F9}"/>
                </c:ext>
              </c:extLst>
            </c:dLbl>
            <c:dLbl>
              <c:idx val="11"/>
              <c:tx>
                <c:strRef>
                  <c:f>'D5'!$BW$76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{73A1855F-91BC-4BF1-B801-53F98458EB89}</c15:txfldGUID>
                      <c15:f>'D5'!$BW$76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A72C-4811-91DF-99141C5DC6F9}"/>
                </c:ext>
              </c:extLst>
            </c:dLbl>
            <c:dLbl>
              <c:idx val="12"/>
              <c:tx>
                <c:strRef>
                  <c:f>'D5'!$BW$77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{4DC1A65B-E0A7-4BB9-80E7-C0224FE33A74}</c15:txfldGUID>
                      <c15:f>'D5'!$BW$77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72C-4811-91DF-99141C5DC6F9}"/>
                </c:ext>
              </c:extLst>
            </c:dLbl>
            <c:dLbl>
              <c:idx val="13"/>
              <c:tx>
                <c:strRef>
                  <c:f>'D5'!$BW$78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{AC034242-2291-448C-A5D2-5144961CFAC0}</c15:txfldGUID>
                      <c15:f>'D5'!$BW$78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72C-4811-91DF-99141C5DC6F9}"/>
                </c:ext>
              </c:extLst>
            </c:dLbl>
            <c:dLbl>
              <c:idx val="14"/>
              <c:tx>
                <c:strRef>
                  <c:f>'D5'!$BW$79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{E35FFE3E-87E4-43C9-A29E-CFB3CC72E608}</c15:txfldGUID>
                      <c15:f>'D5'!$BW$79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72C-4811-91DF-99141C5DC6F9}"/>
                </c:ext>
              </c:extLst>
            </c:dLbl>
            <c:dLbl>
              <c:idx val="15"/>
              <c:tx>
                <c:strRef>
                  <c:f>'D5'!$BW$80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{2DE57DAE-70AC-4C8A-9551-9D3D0738EAEA}</c15:txfldGUID>
                      <c15:f>'D5'!$BW$80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72C-4811-91DF-99141C5DC6F9}"/>
                </c:ext>
              </c:extLst>
            </c:dLbl>
            <c:dLbl>
              <c:idx val="16"/>
              <c:tx>
                <c:strRef>
                  <c:f>'D5'!$BW$81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{853DE155-6ED5-4D73-B634-5DE72411E0E3}</c15:txfldGUID>
                      <c15:f>'D5'!$BW$81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72C-4811-91DF-99141C5DC6F9}"/>
                </c:ext>
              </c:extLst>
            </c:dLbl>
            <c:dLbl>
              <c:idx val="17"/>
              <c:tx>
                <c:strRef>
                  <c:f>'D5'!$BW$82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{EF0FD5D5-BB39-4250-BD8A-220A95F6AA57}</c15:txfldGUID>
                      <c15:f>'D5'!$BW$82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A72C-4811-91DF-99141C5DC6F9}"/>
                </c:ext>
              </c:extLst>
            </c:dLbl>
            <c:dLbl>
              <c:idx val="18"/>
              <c:tx>
                <c:strRef>
                  <c:f>'D5'!$BW$83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{3854D6DC-5A32-4248-B471-E700B081B995}</c15:txfldGUID>
                      <c15:f>'D5'!$BW$83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72C-4811-91DF-99141C5DC6F9}"/>
                </c:ext>
              </c:extLst>
            </c:dLbl>
            <c:dLbl>
              <c:idx val="19"/>
              <c:tx>
                <c:strRef>
                  <c:f>'D5'!$BW$84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{64DEF056-86F9-4FCD-97A5-35EF5FFDC44C}</c15:txfldGUID>
                      <c15:f>'D5'!$BW$84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72C-4811-91DF-99141C5DC6F9}"/>
                </c:ext>
              </c:extLst>
            </c:dLbl>
            <c:dLbl>
              <c:idx val="20"/>
              <c:tx>
                <c:strRef>
                  <c:f>'D5'!$BW$85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{17F25A45-73E7-4DAD-ACD9-1A861CBE363C}</c15:txfldGUID>
                      <c15:f>'D5'!$BW$85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72C-4811-91DF-99141C5DC6F9}"/>
                </c:ext>
              </c:extLst>
            </c:dLbl>
            <c:dLbl>
              <c:idx val="21"/>
              <c:tx>
                <c:strRef>
                  <c:f>'D5'!$BW$86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{DF1C5034-CDD8-484E-86B1-3ED9B086F53D}</c15:txfldGUID>
                      <c15:f>'D5'!$BW$86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72C-4811-91DF-99141C5DC6F9}"/>
                </c:ext>
              </c:extLst>
            </c:dLbl>
            <c:dLbl>
              <c:idx val="22"/>
              <c:tx>
                <c:strRef>
                  <c:f>'D5'!$BW$87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{FC482F93-12F4-49CB-9A32-97CEFC98F139}</c15:txfldGUID>
                      <c15:f>'D5'!$BW$87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72C-4811-91DF-99141C5DC6F9}"/>
                </c:ext>
              </c:extLst>
            </c:dLbl>
            <c:dLbl>
              <c:idx val="23"/>
              <c:tx>
                <c:strRef>
                  <c:f>'D5'!$BW$88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{F9C8E5F2-A846-4DD1-B28A-76840E1D4D70}</c15:txfldGUID>
                      <c15:f>'D5'!$BW$88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A72C-4811-91DF-99141C5DC6F9}"/>
                </c:ext>
              </c:extLst>
            </c:dLbl>
            <c:dLbl>
              <c:idx val="24"/>
              <c:tx>
                <c:strRef>
                  <c:f>'D5'!$BW$89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{29DB402A-72CF-466B-BC99-BC9CA65E9883}</c15:txfldGUID>
                      <c15:f>'D5'!$BW$89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72C-4811-91DF-99141C5DC6F9}"/>
                </c:ext>
              </c:extLst>
            </c:dLbl>
            <c:dLbl>
              <c:idx val="25"/>
              <c:tx>
                <c:strRef>
                  <c:f>'D5'!$BW$90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{9F69A550-51AE-4DDB-82F4-36EC63E3873E}</c15:txfldGUID>
                      <c15:f>'D5'!$BW$90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72C-4811-91DF-99141C5DC6F9}"/>
                </c:ext>
              </c:extLst>
            </c:dLbl>
            <c:dLbl>
              <c:idx val="26"/>
              <c:tx>
                <c:strRef>
                  <c:f>'D5'!$BW$91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{C9C8BE22-4360-4C03-B0B5-3CC117A52CD0}</c15:txfldGUID>
                      <c15:f>'D5'!$BW$91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72C-4811-91DF-99141C5DC6F9}"/>
                </c:ext>
              </c:extLst>
            </c:dLbl>
            <c:dLbl>
              <c:idx val="27"/>
              <c:tx>
                <c:strRef>
                  <c:f>'D5'!$BW$92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{52D8F67A-681F-40AE-87A8-34507DBEDF86}</c15:txfldGUID>
                      <c15:f>'D5'!$BW$92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72C-4811-91DF-99141C5DC6F9}"/>
                </c:ext>
              </c:extLst>
            </c:dLbl>
            <c:dLbl>
              <c:idx val="28"/>
              <c:tx>
                <c:strRef>
                  <c:f>'D5'!$BW$93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{55E8A7D2-CEFB-404F-BE34-B4021B8FAB7E}</c15:txfldGUID>
                      <c15:f>'D5'!$BW$93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72C-4811-91DF-99141C5DC6F9}"/>
                </c:ext>
              </c:extLst>
            </c:dLbl>
            <c:dLbl>
              <c:idx val="29"/>
              <c:tx>
                <c:strRef>
                  <c:f>'D5'!$BW$94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{DA4428DC-5C0A-4A66-8093-110D7D7156FE}</c15:txfldGUID>
                      <c15:f>'D5'!$BW$94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A72C-4811-91DF-99141C5DC6F9}"/>
                </c:ext>
              </c:extLst>
            </c:dLbl>
            <c:dLbl>
              <c:idx val="30"/>
              <c:tx>
                <c:strRef>
                  <c:f>'D5'!$BW$95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{2CA62E77-92ED-4430-9014-33A5C6B4C1E7}</c15:txfldGUID>
                      <c15:f>'D5'!$BW$95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72C-4811-91DF-99141C5DC6F9}"/>
                </c:ext>
              </c:extLst>
            </c:dLbl>
            <c:dLbl>
              <c:idx val="31"/>
              <c:tx>
                <c:strRef>
                  <c:f>'D5'!$BW$96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{DEC37287-4C76-4B1C-8E22-7308C01EC986}</c15:txfldGUID>
                      <c15:f>'D5'!$BW$96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72C-4811-91DF-99141C5DC6F9}"/>
                </c:ext>
              </c:extLst>
            </c:dLbl>
            <c:dLbl>
              <c:idx val="32"/>
              <c:tx>
                <c:strRef>
                  <c:f>'D5'!$BW$97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{FE38B3AC-1F81-4AEC-BAAE-159FB3CBB72D}</c15:txfldGUID>
                      <c15:f>'D5'!$BW$97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72C-4811-91DF-99141C5DC6F9}"/>
                </c:ext>
              </c:extLst>
            </c:dLbl>
            <c:dLbl>
              <c:idx val="33"/>
              <c:tx>
                <c:strRef>
                  <c:f>'D5'!$BW$98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{8BD1FF05-7EEE-4BEE-A46C-0D79925D1B44}</c15:txfldGUID>
                      <c15:f>'D5'!$BW$98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72C-4811-91DF-99141C5DC6F9}"/>
                </c:ext>
              </c:extLst>
            </c:dLbl>
            <c:dLbl>
              <c:idx val="34"/>
              <c:tx>
                <c:strRef>
                  <c:f>'D5'!$BW$99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{C6A4BF83-9582-4A5E-9AC7-35DB39E3D93B}</c15:txfldGUID>
                      <c15:f>'D5'!$BW$99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72C-4811-91DF-99141C5DC6F9}"/>
                </c:ext>
              </c:extLst>
            </c:dLbl>
            <c:dLbl>
              <c:idx val="35"/>
              <c:tx>
                <c:strRef>
                  <c:f>'D5'!$BW$100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{B9CDB45D-2822-49C0-9E59-88105095B73E}</c15:txfldGUID>
                      <c15:f>'D5'!$BW$100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A72C-4811-91DF-99141C5DC6F9}"/>
                </c:ext>
              </c:extLst>
            </c:dLbl>
            <c:dLbl>
              <c:idx val="36"/>
              <c:tx>
                <c:strRef>
                  <c:f>'D5'!$BW$101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{EE02BDB0-7021-453E-920A-F1D0F4A68F2B}</c15:txfldGUID>
                      <c15:f>'D5'!$BW$101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A72C-4811-91DF-99141C5DC6F9}"/>
                </c:ext>
              </c:extLst>
            </c:dLbl>
            <c:dLbl>
              <c:idx val="37"/>
              <c:tx>
                <c:strRef>
                  <c:f>'D5'!$BW$102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{6FD9D3E3-C4CE-435B-942D-924169B2DE49}</c15:txfldGUID>
                      <c15:f>'D5'!$BW$102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A72C-4811-91DF-99141C5DC6F9}"/>
                </c:ext>
              </c:extLst>
            </c:dLbl>
            <c:dLbl>
              <c:idx val="38"/>
              <c:tx>
                <c:strRef>
                  <c:f>'D5'!$BW$103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{7B7AC975-6AC0-48C3-A634-F4FD2E9F81A3}</c15:txfldGUID>
                      <c15:f>'D5'!$BW$103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A72C-4811-91DF-99141C5DC6F9}"/>
                </c:ext>
              </c:extLst>
            </c:dLbl>
            <c:dLbl>
              <c:idx val="39"/>
              <c:tx>
                <c:strRef>
                  <c:f>'D5'!$BW$104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{657BDB52-5626-4FB1-9176-9E58357CA9DC}</c15:txfldGUID>
                      <c15:f>'D5'!$BW$104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A72C-4811-91DF-99141C5DC6F9}"/>
                </c:ext>
              </c:extLst>
            </c:dLbl>
            <c:dLbl>
              <c:idx val="40"/>
              <c:tx>
                <c:strRef>
                  <c:f>'D5'!$BW$105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{4A8F4490-63BE-4626-90EC-D8968CA86CFA}</c15:txfldGUID>
                      <c15:f>'D5'!$BW$105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A72C-4811-91DF-99141C5DC6F9}"/>
                </c:ext>
              </c:extLst>
            </c:dLbl>
            <c:dLbl>
              <c:idx val="41"/>
              <c:tx>
                <c:strRef>
                  <c:f>'D5'!$BW$106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{A9230328-8FFD-4CE8-A728-2949E1BF4ED9}</c15:txfldGUID>
                      <c15:f>'D5'!$BW$106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A72C-4811-91DF-99141C5DC6F9}"/>
                </c:ext>
              </c:extLst>
            </c:dLbl>
            <c:dLbl>
              <c:idx val="42"/>
              <c:tx>
                <c:strRef>
                  <c:f>'D5'!$BW$107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{51644FB2-9D27-44B7-A753-2A9CAFF50653}</c15:txfldGUID>
                      <c15:f>'D5'!$BW$107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A72C-4811-91DF-99141C5DC6F9}"/>
                </c:ext>
              </c:extLst>
            </c:dLbl>
            <c:dLbl>
              <c:idx val="43"/>
              <c:tx>
                <c:strRef>
                  <c:f>'D5'!$BW$108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{25A10AA7-02B3-4F28-9DAA-5C09EABCD6CC}</c15:txfldGUID>
                      <c15:f>'D5'!$BW$108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A72C-4811-91DF-99141C5DC6F9}"/>
                </c:ext>
              </c:extLst>
            </c:dLbl>
            <c:dLbl>
              <c:idx val="44"/>
              <c:tx>
                <c:strRef>
                  <c:f>'D5'!$BW$109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{D3DE7FFD-C8D8-4C27-A5EA-037A9C1A3985}</c15:txfldGUID>
                      <c15:f>'D5'!$BW$109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A72C-4811-91DF-99141C5DC6F9}"/>
                </c:ext>
              </c:extLst>
            </c:dLbl>
            <c:dLbl>
              <c:idx val="45"/>
              <c:tx>
                <c:strRef>
                  <c:f>'D5'!$BW$110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{ABD8626F-E442-4326-93E2-593263998088}</c15:txfldGUID>
                      <c15:f>'D5'!$BW$110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A72C-4811-91DF-99141C5DC6F9}"/>
                </c:ext>
              </c:extLst>
            </c:dLbl>
            <c:dLbl>
              <c:idx val="46"/>
              <c:tx>
                <c:strRef>
                  <c:f>'D5'!$BW$111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{9FFB2090-8DC1-4609-B5C1-E2CF85D7013D}</c15:txfldGUID>
                      <c15:f>'D5'!$BW$111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A72C-4811-91DF-99141C5DC6F9}"/>
                </c:ext>
              </c:extLst>
            </c:dLbl>
            <c:dLbl>
              <c:idx val="47"/>
              <c:tx>
                <c:strRef>
                  <c:f>'D5'!$BW$112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{66223D3D-90A8-47F4-BFAB-B6F304504CB4}</c15:txfldGUID>
                      <c15:f>'D5'!$BW$112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A72C-4811-91DF-99141C5DC6F9}"/>
                </c:ext>
              </c:extLst>
            </c:dLbl>
            <c:dLbl>
              <c:idx val="48"/>
              <c:tx>
                <c:strRef>
                  <c:f>'D5'!$BW$113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{77875CD4-7FB7-45E3-8772-A8303E9F7D17}</c15:txfldGUID>
                      <c15:f>'D5'!$BW$113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A72C-4811-91DF-99141C5DC6F9}"/>
                </c:ext>
              </c:extLst>
            </c:dLbl>
            <c:dLbl>
              <c:idx val="49"/>
              <c:tx>
                <c:strRef>
                  <c:f>'D5'!$BW$114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{63703170-B061-47E8-8A47-782B5A4D5C08}</c15:txfldGUID>
                      <c15:f>'D5'!$BW$114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A72C-4811-91DF-99141C5DC6F9}"/>
                </c:ext>
              </c:extLst>
            </c:dLbl>
            <c:dLbl>
              <c:idx val="50"/>
              <c:tx>
                <c:strRef>
                  <c:f>'D5'!$BW$115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{09FC5BB1-E205-4E68-A857-A87E4C9DD355}</c15:txfldGUID>
                      <c15:f>'D5'!$BW$115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A72C-4811-91DF-99141C5DC6F9}"/>
                </c:ext>
              </c:extLst>
            </c:dLbl>
            <c:dLbl>
              <c:idx val="51"/>
              <c:tx>
                <c:strRef>
                  <c:f>'D5'!$BW$116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{DE6D03E3-04A5-4A5C-8514-A3CF9ABC2B49}</c15:txfldGUID>
                      <c15:f>'D5'!$BW$116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A72C-4811-91DF-99141C5DC6F9}"/>
                </c:ext>
              </c:extLst>
            </c:dLbl>
            <c:dLbl>
              <c:idx val="52"/>
              <c:tx>
                <c:strRef>
                  <c:f>'D5'!$BW$117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{EB1E0968-3B77-4EB1-9B2C-DF42D2CE0F2F}</c15:txfldGUID>
                      <c15:f>'D5'!$BW$117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A72C-4811-91DF-99141C5DC6F9}"/>
                </c:ext>
              </c:extLst>
            </c:dLbl>
            <c:dLbl>
              <c:idx val="53"/>
              <c:tx>
                <c:strRef>
                  <c:f>'D5'!$BW$118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{11CFA437-C9F5-4A52-8D68-8E6008F1C855}</c15:txfldGUID>
                      <c15:f>'D5'!$BW$118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A72C-4811-91DF-99141C5DC6F9}"/>
                </c:ext>
              </c:extLst>
            </c:dLbl>
            <c:dLbl>
              <c:idx val="54"/>
              <c:tx>
                <c:strRef>
                  <c:f>'D5'!$BW$119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{819E7CCE-6441-4215-9CA9-EBAAE9C37F65}</c15:txfldGUID>
                      <c15:f>'D5'!$BW$119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A72C-4811-91DF-99141C5DC6F9}"/>
                </c:ext>
              </c:extLst>
            </c:dLbl>
            <c:dLbl>
              <c:idx val="55"/>
              <c:tx>
                <c:strRef>
                  <c:f>'D5'!$BW$120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{1F0CDDB0-8203-4BF8-86D4-A00D50C53018}</c15:txfldGUID>
                      <c15:f>'D5'!$BW$120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A72C-4811-91DF-99141C5DC6F9}"/>
                </c:ext>
              </c:extLst>
            </c:dLbl>
            <c:dLbl>
              <c:idx val="56"/>
              <c:tx>
                <c:strRef>
                  <c:f>'D5'!$BW$121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{205D33EF-1A93-4BE3-B95C-133AE7C4FC46}</c15:txfldGUID>
                      <c15:f>'D5'!$BW$121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A72C-4811-91DF-99141C5DC6F9}"/>
                </c:ext>
              </c:extLst>
            </c:dLbl>
            <c:dLbl>
              <c:idx val="57"/>
              <c:tx>
                <c:strRef>
                  <c:f>'D5'!$BW$122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{F791B741-CD3C-4D97-9C10-C00E99C5964E}</c15:txfldGUID>
                      <c15:f>'D5'!$BW$122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A72C-4811-91DF-99141C5DC6F9}"/>
                </c:ext>
              </c:extLst>
            </c:dLbl>
            <c:dLbl>
              <c:idx val="58"/>
              <c:tx>
                <c:strRef>
                  <c:f>'D5'!$BW$123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{13C26FA3-5D1B-4ADE-B8B5-F6F0A121092E}</c15:txfldGUID>
                      <c15:f>'D5'!$BW$123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A72C-4811-91DF-99141C5DC6F9}"/>
                </c:ext>
              </c:extLst>
            </c:dLbl>
            <c:dLbl>
              <c:idx val="59"/>
              <c:tx>
                <c:strRef>
                  <c:f>'D5'!$BW$124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{EFF5035F-ACE8-4291-816F-A3B2199FA124}</c15:txfldGUID>
                      <c15:f>'D5'!$BW$124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A72C-4811-91DF-99141C5DC6F9}"/>
                </c:ext>
              </c:extLst>
            </c:dLbl>
            <c:dLbl>
              <c:idx val="60"/>
              <c:tx>
                <c:strRef>
                  <c:f>'D5'!$BW$125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{F41C45D6-EFA7-4038-A25B-AFFAB72A73C6}</c15:txfldGUID>
                      <c15:f>'D5'!$BW$125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A72C-4811-91DF-99141C5DC6F9}"/>
                </c:ext>
              </c:extLst>
            </c:dLbl>
            <c:dLbl>
              <c:idx val="61"/>
              <c:tx>
                <c:strRef>
                  <c:f>'D5'!$BW$126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{339FB798-4726-492F-B336-08717D4EA9F5}</c15:txfldGUID>
                      <c15:f>'D5'!$BW$126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A72C-4811-91DF-99141C5DC6F9}"/>
                </c:ext>
              </c:extLst>
            </c:dLbl>
            <c:dLbl>
              <c:idx val="62"/>
              <c:tx>
                <c:strRef>
                  <c:f>'D5'!$BW$127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{58E28B6A-6F1A-445A-AB78-DF3D14B28090}</c15:txfldGUID>
                      <c15:f>'D5'!$BW$127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A72C-4811-91DF-99141C5DC6F9}"/>
                </c:ext>
              </c:extLst>
            </c:dLbl>
            <c:dLbl>
              <c:idx val="63"/>
              <c:tx>
                <c:strRef>
                  <c:f>'D5'!$BW$128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{EBD5E0A8-4EFA-4D88-B740-7A65394427B7}</c15:txfldGUID>
                      <c15:f>'D5'!$BW$128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A72C-4811-91DF-99141C5DC6F9}"/>
                </c:ext>
              </c:extLst>
            </c:dLbl>
            <c:dLbl>
              <c:idx val="64"/>
              <c:tx>
                <c:strRef>
                  <c:f>'D5'!$BW$129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{808E9443-77BF-4AA2-8474-C07BE416F5CC}</c15:txfldGUID>
                      <c15:f>'D5'!$BW$129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A72C-4811-91DF-99141C5DC6F9}"/>
                </c:ext>
              </c:extLst>
            </c:dLbl>
            <c:dLbl>
              <c:idx val="65"/>
              <c:tx>
                <c:strRef>
                  <c:f>'D5'!$BW$130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{88155482-2CC5-4D1A-A374-62B22B0A81DA}</c15:txfldGUID>
                      <c15:f>'D5'!$BW$130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A72C-4811-91DF-99141C5DC6F9}"/>
                </c:ext>
              </c:extLst>
            </c:dLbl>
            <c:dLbl>
              <c:idx val="66"/>
              <c:tx>
                <c:strRef>
                  <c:f>'D5'!$BW$131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{8DB356C9-4A71-4278-A0E4-18518F909BC1}</c15:txfldGUID>
                      <c15:f>'D5'!$BW$131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A72C-4811-91DF-99141C5DC6F9}"/>
                </c:ext>
              </c:extLst>
            </c:dLbl>
            <c:dLbl>
              <c:idx val="67"/>
              <c:tx>
                <c:strRef>
                  <c:f>'D5'!$BW$132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{6DD8634F-44FB-4E66-B872-85CDA7D3C672}</c15:txfldGUID>
                      <c15:f>'D5'!$BW$132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A72C-4811-91DF-99141C5DC6F9}"/>
                </c:ext>
              </c:extLst>
            </c:dLbl>
            <c:dLbl>
              <c:idx val="68"/>
              <c:tx>
                <c:strRef>
                  <c:f>'D5'!$BW$133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{EE09FB6E-37D3-4F69-B772-EEF557BC11DD}</c15:txfldGUID>
                      <c15:f>'D5'!$BW$133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A72C-4811-91DF-99141C5DC6F9}"/>
                </c:ext>
              </c:extLst>
            </c:dLbl>
            <c:dLbl>
              <c:idx val="69"/>
              <c:tx>
                <c:strRef>
                  <c:f>'D5'!$BW$134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{D42F9496-EDBE-42FB-82D4-EB77E452EA47}</c15:txfldGUID>
                      <c15:f>'D5'!$BW$134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A72C-4811-91DF-99141C5DC6F9}"/>
                </c:ext>
              </c:extLst>
            </c:dLbl>
            <c:dLbl>
              <c:idx val="70"/>
              <c:tx>
                <c:strRef>
                  <c:f>'D5'!$BW$135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{4F797307-0051-4DD3-8FD8-210D8388F011}</c15:txfldGUID>
                      <c15:f>'D5'!$BW$135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A72C-4811-91DF-99141C5DC6F9}"/>
                </c:ext>
              </c:extLst>
            </c:dLbl>
            <c:dLbl>
              <c:idx val="71"/>
              <c:tx>
                <c:strRef>
                  <c:f>'D5'!$BW$136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{B65203CB-C240-4C99-9410-E3C499EAD851}</c15:txfldGUID>
                      <c15:f>'D5'!$BW$136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A72C-4811-91DF-99141C5DC6F9}"/>
                </c:ext>
              </c:extLst>
            </c:dLbl>
            <c:dLbl>
              <c:idx val="72"/>
              <c:tx>
                <c:strRef>
                  <c:f>'D5'!$BW$137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{4B2650C2-4654-469C-897A-4ABFBAF0CEE7}</c15:txfldGUID>
                      <c15:f>'D5'!$BW$137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A72C-4811-91DF-99141C5DC6F9}"/>
                </c:ext>
              </c:extLst>
            </c:dLbl>
            <c:dLbl>
              <c:idx val="73"/>
              <c:tx>
                <c:strRef>
                  <c:f>'D5'!$BW$138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{976E9043-527B-41B6-AB54-35D3CDFAB43D}</c15:txfldGUID>
                      <c15:f>'D5'!$BW$138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A72C-4811-91DF-99141C5DC6F9}"/>
                </c:ext>
              </c:extLst>
            </c:dLbl>
            <c:dLbl>
              <c:idx val="74"/>
              <c:tx>
                <c:strRef>
                  <c:f>'D5'!$BW$139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{CAA1EA09-0EF2-4ADA-86A1-DFBF0CB6E1DF}</c15:txfldGUID>
                      <c15:f>'D5'!$BW$139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A72C-4811-91DF-99141C5DC6F9}"/>
                </c:ext>
              </c:extLst>
            </c:dLbl>
            <c:dLbl>
              <c:idx val="75"/>
              <c:tx>
                <c:strRef>
                  <c:f>'D5'!$BW$140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{5FA86223-09BD-42D0-983D-3ECCBF72E30E}</c15:txfldGUID>
                      <c15:f>'D5'!$BW$140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A72C-4811-91DF-99141C5DC6F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'D5'!$BT$68:$BT$143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'D5'!$BU$68:$BU$143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A72C-4811-91DF-99141C5DC6F9}"/>
            </c:ext>
          </c:extLst>
        </c:ser>
        <c:ser>
          <c:idx val="1"/>
          <c:order val="1"/>
          <c:tx>
            <c:strRef>
              <c:f>'D5'!$BI$1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'D5'!$BJ$5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{FE9A15FC-429E-4383-9A4D-51DC43A6F59D}</c15:txfldGUID>
                      <c15:f>'D5'!$BJ$5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A72C-4811-91DF-99141C5DC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'D5'!$BI$3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'D5'!$BI$4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A72C-4811-91DF-99141C5DC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292160"/>
        <c:axId val="387318528"/>
      </c:scatterChart>
      <c:valAx>
        <c:axId val="38729216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7318528"/>
        <c:crosses val="autoZero"/>
        <c:crossBetween val="midCat"/>
        <c:majorUnit val="100"/>
      </c:valAx>
      <c:valAx>
        <c:axId val="38731852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729216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'D6'!$BS$67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'D6'!$BW$65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{ED2BAC02-68C4-48F0-B228-F2919CFD1AEE}</c15:txfldGUID>
                      <c15:f>'D6'!$BW$65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1C4-4D94-9212-81EA605E4B75}"/>
                </c:ext>
              </c:extLst>
            </c:dLbl>
            <c:dLbl>
              <c:idx val="1"/>
              <c:tx>
                <c:strRef>
                  <c:f>'D6'!$BW$66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{5D000891-807E-45E7-BC17-A64A5DBDE786}</c15:txfldGUID>
                      <c15:f>'D6'!$BW$66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1C4-4D94-9212-81EA605E4B75}"/>
                </c:ext>
              </c:extLst>
            </c:dLbl>
            <c:dLbl>
              <c:idx val="2"/>
              <c:tx>
                <c:strRef>
                  <c:f>'D6'!$BW$67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{03368D0A-3E76-4282-BFA8-B73DDB94965F}</c15:txfldGUID>
                      <c15:f>'D6'!$BW$67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1C4-4D94-9212-81EA605E4B75}"/>
                </c:ext>
              </c:extLst>
            </c:dLbl>
            <c:dLbl>
              <c:idx val="3"/>
              <c:tx>
                <c:strRef>
                  <c:f>'D6'!$BW$68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{10AC2A80-45FF-4BCD-8F12-334CBBF4DCEB}</c15:txfldGUID>
                      <c15:f>'D6'!$BW$68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1C4-4D94-9212-81EA605E4B75}"/>
                </c:ext>
              </c:extLst>
            </c:dLbl>
            <c:dLbl>
              <c:idx val="4"/>
              <c:tx>
                <c:strRef>
                  <c:f>'D6'!$BW$69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{18C02E26-86D6-4613-8A38-A33596DC078E}</c15:txfldGUID>
                      <c15:f>'D6'!$BW$69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1C4-4D94-9212-81EA605E4B75}"/>
                </c:ext>
              </c:extLst>
            </c:dLbl>
            <c:dLbl>
              <c:idx val="5"/>
              <c:tx>
                <c:strRef>
                  <c:f>'D6'!$BW$70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{B28AFA30-E6C2-4F7E-A85A-FE84309C8421}</c15:txfldGUID>
                      <c15:f>'D6'!$BW$70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F1C4-4D94-9212-81EA605E4B75}"/>
                </c:ext>
              </c:extLst>
            </c:dLbl>
            <c:dLbl>
              <c:idx val="6"/>
              <c:tx>
                <c:strRef>
                  <c:f>'D6'!$BW$71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{F3697906-710D-4957-818E-5AD37FDB5BCB}</c15:txfldGUID>
                      <c15:f>'D6'!$BW$71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1C4-4D94-9212-81EA605E4B75}"/>
                </c:ext>
              </c:extLst>
            </c:dLbl>
            <c:dLbl>
              <c:idx val="7"/>
              <c:tx>
                <c:strRef>
                  <c:f>'D6'!$BW$72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{98DE9E0E-8B0E-41A6-8B9B-D3171ED3733E}</c15:txfldGUID>
                      <c15:f>'D6'!$BW$72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1C4-4D94-9212-81EA605E4B75}"/>
                </c:ext>
              </c:extLst>
            </c:dLbl>
            <c:dLbl>
              <c:idx val="8"/>
              <c:tx>
                <c:strRef>
                  <c:f>'D6'!$BW$73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{C0B1DE46-8827-43C1-8878-529C15617C20}</c15:txfldGUID>
                      <c15:f>'D6'!$BW$73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1C4-4D94-9212-81EA605E4B75}"/>
                </c:ext>
              </c:extLst>
            </c:dLbl>
            <c:dLbl>
              <c:idx val="9"/>
              <c:tx>
                <c:strRef>
                  <c:f>'D6'!$BW$74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{F7588402-CA20-4E60-9FB2-FB994988D7CF}</c15:txfldGUID>
                      <c15:f>'D6'!$BW$74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1C4-4D94-9212-81EA605E4B75}"/>
                </c:ext>
              </c:extLst>
            </c:dLbl>
            <c:dLbl>
              <c:idx val="10"/>
              <c:tx>
                <c:strRef>
                  <c:f>'D6'!$BW$75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{E5162EDD-4A4E-42E8-AD45-2960E52B4951}</c15:txfldGUID>
                      <c15:f>'D6'!$BW$75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1C4-4D94-9212-81EA605E4B75}"/>
                </c:ext>
              </c:extLst>
            </c:dLbl>
            <c:dLbl>
              <c:idx val="11"/>
              <c:tx>
                <c:strRef>
                  <c:f>'D6'!$BW$76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{D78056B4-0060-405E-A9A2-58B51B804AB1}</c15:txfldGUID>
                      <c15:f>'D6'!$BW$76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1C4-4D94-9212-81EA605E4B75}"/>
                </c:ext>
              </c:extLst>
            </c:dLbl>
            <c:dLbl>
              <c:idx val="12"/>
              <c:tx>
                <c:strRef>
                  <c:f>'D6'!$BW$77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{21F17A04-C17F-43F8-BD5E-49D4E64E3EF7}</c15:txfldGUID>
                      <c15:f>'D6'!$BW$77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1C4-4D94-9212-81EA605E4B75}"/>
                </c:ext>
              </c:extLst>
            </c:dLbl>
            <c:dLbl>
              <c:idx val="13"/>
              <c:tx>
                <c:strRef>
                  <c:f>'D6'!$BW$78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{C5FF3C9C-73E8-4F19-9E7E-2BD5246A48C2}</c15:txfldGUID>
                      <c15:f>'D6'!$BW$78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1C4-4D94-9212-81EA605E4B75}"/>
                </c:ext>
              </c:extLst>
            </c:dLbl>
            <c:dLbl>
              <c:idx val="14"/>
              <c:tx>
                <c:strRef>
                  <c:f>'D6'!$BW$79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{EF450946-219D-4933-90B2-522094E8536B}</c15:txfldGUID>
                      <c15:f>'D6'!$BW$79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1C4-4D94-9212-81EA605E4B75}"/>
                </c:ext>
              </c:extLst>
            </c:dLbl>
            <c:dLbl>
              <c:idx val="15"/>
              <c:tx>
                <c:strRef>
                  <c:f>'D6'!$BW$80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{03177B92-C9CB-443A-95AE-FBB034B63F7C}</c15:txfldGUID>
                      <c15:f>'D6'!$BW$80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1C4-4D94-9212-81EA605E4B75}"/>
                </c:ext>
              </c:extLst>
            </c:dLbl>
            <c:dLbl>
              <c:idx val="16"/>
              <c:tx>
                <c:strRef>
                  <c:f>'D6'!$BW$81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{654B9EF4-3A07-42D6-9792-705E8434F59B}</c15:txfldGUID>
                      <c15:f>'D6'!$BW$81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1C4-4D94-9212-81EA605E4B75}"/>
                </c:ext>
              </c:extLst>
            </c:dLbl>
            <c:dLbl>
              <c:idx val="17"/>
              <c:tx>
                <c:strRef>
                  <c:f>'D6'!$BW$82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{D1C79C68-233A-443F-8F8B-E8AA9AA26E31}</c15:txfldGUID>
                      <c15:f>'D6'!$BW$82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1C4-4D94-9212-81EA605E4B75}"/>
                </c:ext>
              </c:extLst>
            </c:dLbl>
            <c:dLbl>
              <c:idx val="18"/>
              <c:tx>
                <c:strRef>
                  <c:f>'D6'!$BW$83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{2F9530A8-77F9-40F6-8B74-4EA3DF5BA85A}</c15:txfldGUID>
                      <c15:f>'D6'!$BW$83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1C4-4D94-9212-81EA605E4B75}"/>
                </c:ext>
              </c:extLst>
            </c:dLbl>
            <c:dLbl>
              <c:idx val="19"/>
              <c:tx>
                <c:strRef>
                  <c:f>'D6'!$BW$84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{5C7A8CFE-EAF0-4176-B330-9C432C22179D}</c15:txfldGUID>
                      <c15:f>'D6'!$BW$84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1C4-4D94-9212-81EA605E4B75}"/>
                </c:ext>
              </c:extLst>
            </c:dLbl>
            <c:dLbl>
              <c:idx val="20"/>
              <c:tx>
                <c:strRef>
                  <c:f>'D6'!$BW$85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{414F3D55-D7DC-43B8-A91D-CB951F8410EA}</c15:txfldGUID>
                      <c15:f>'D6'!$BW$85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1C4-4D94-9212-81EA605E4B75}"/>
                </c:ext>
              </c:extLst>
            </c:dLbl>
            <c:dLbl>
              <c:idx val="21"/>
              <c:tx>
                <c:strRef>
                  <c:f>'D6'!$BW$86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{E87AE736-593B-4B42-BE75-AF6715173B9E}</c15:txfldGUID>
                      <c15:f>'D6'!$BW$86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1C4-4D94-9212-81EA605E4B75}"/>
                </c:ext>
              </c:extLst>
            </c:dLbl>
            <c:dLbl>
              <c:idx val="22"/>
              <c:tx>
                <c:strRef>
                  <c:f>'D6'!$BW$87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{E77D5556-2662-46F8-ADBB-B2044346DC4B}</c15:txfldGUID>
                      <c15:f>'D6'!$BW$87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1C4-4D94-9212-81EA605E4B75}"/>
                </c:ext>
              </c:extLst>
            </c:dLbl>
            <c:dLbl>
              <c:idx val="23"/>
              <c:tx>
                <c:strRef>
                  <c:f>'D6'!$BW$88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{8547C6B2-71B3-4105-A9E8-F164F5F67C24}</c15:txfldGUID>
                      <c15:f>'D6'!$BW$88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F1C4-4D94-9212-81EA605E4B75}"/>
                </c:ext>
              </c:extLst>
            </c:dLbl>
            <c:dLbl>
              <c:idx val="24"/>
              <c:tx>
                <c:strRef>
                  <c:f>'D6'!$BW$89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{F5754582-1134-4EFD-ADD4-14DFA35D7308}</c15:txfldGUID>
                      <c15:f>'D6'!$BW$89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1C4-4D94-9212-81EA605E4B75}"/>
                </c:ext>
              </c:extLst>
            </c:dLbl>
            <c:dLbl>
              <c:idx val="25"/>
              <c:tx>
                <c:strRef>
                  <c:f>'D6'!$BW$90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{84DDFA65-1F82-4014-9EB8-386EED22447E}</c15:txfldGUID>
                      <c15:f>'D6'!$BW$90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1C4-4D94-9212-81EA605E4B75}"/>
                </c:ext>
              </c:extLst>
            </c:dLbl>
            <c:dLbl>
              <c:idx val="26"/>
              <c:tx>
                <c:strRef>
                  <c:f>'D6'!$BW$91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{8190286D-55EC-4CC9-8D2A-E3B685633BDE}</c15:txfldGUID>
                      <c15:f>'D6'!$BW$91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1C4-4D94-9212-81EA605E4B75}"/>
                </c:ext>
              </c:extLst>
            </c:dLbl>
            <c:dLbl>
              <c:idx val="27"/>
              <c:tx>
                <c:strRef>
                  <c:f>'D6'!$BW$92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{8CB5978C-2E4C-48F4-A8CC-3520806273B2}</c15:txfldGUID>
                      <c15:f>'D6'!$BW$92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1C4-4D94-9212-81EA605E4B75}"/>
                </c:ext>
              </c:extLst>
            </c:dLbl>
            <c:dLbl>
              <c:idx val="28"/>
              <c:tx>
                <c:strRef>
                  <c:f>'D6'!$BW$93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{72255000-47C7-4857-B94A-58091D6B45B3}</c15:txfldGUID>
                      <c15:f>'D6'!$BW$93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1C4-4D94-9212-81EA605E4B75}"/>
                </c:ext>
              </c:extLst>
            </c:dLbl>
            <c:dLbl>
              <c:idx val="29"/>
              <c:tx>
                <c:strRef>
                  <c:f>'D6'!$BW$94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{EC3E7C76-E08B-424E-8512-E59FB0775E20}</c15:txfldGUID>
                      <c15:f>'D6'!$BW$94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F1C4-4D94-9212-81EA605E4B75}"/>
                </c:ext>
              </c:extLst>
            </c:dLbl>
            <c:dLbl>
              <c:idx val="30"/>
              <c:tx>
                <c:strRef>
                  <c:f>'D6'!$BW$95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{27B59BDB-F9A8-41F3-B772-D406FF53ABD4}</c15:txfldGUID>
                      <c15:f>'D6'!$BW$95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1C4-4D94-9212-81EA605E4B75}"/>
                </c:ext>
              </c:extLst>
            </c:dLbl>
            <c:dLbl>
              <c:idx val="31"/>
              <c:tx>
                <c:strRef>
                  <c:f>'D6'!$BW$96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{88CD07EF-D100-4B8C-BDB2-095389D0363A}</c15:txfldGUID>
                      <c15:f>'D6'!$BW$96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1C4-4D94-9212-81EA605E4B75}"/>
                </c:ext>
              </c:extLst>
            </c:dLbl>
            <c:dLbl>
              <c:idx val="32"/>
              <c:tx>
                <c:strRef>
                  <c:f>'D6'!$BW$97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{64F5D13E-8512-4E9E-B685-D9B192068F34}</c15:txfldGUID>
                      <c15:f>'D6'!$BW$97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1C4-4D94-9212-81EA605E4B75}"/>
                </c:ext>
              </c:extLst>
            </c:dLbl>
            <c:dLbl>
              <c:idx val="33"/>
              <c:tx>
                <c:strRef>
                  <c:f>'D6'!$BW$98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{595A8555-6C87-4BE5-A398-58B3CE0E5A3A}</c15:txfldGUID>
                      <c15:f>'D6'!$BW$98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1C4-4D94-9212-81EA605E4B75}"/>
                </c:ext>
              </c:extLst>
            </c:dLbl>
            <c:dLbl>
              <c:idx val="34"/>
              <c:tx>
                <c:strRef>
                  <c:f>'D6'!$BW$99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{5B76EF9E-A657-4B5E-988A-CA363778C8D4}</c15:txfldGUID>
                      <c15:f>'D6'!$BW$99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1C4-4D94-9212-81EA605E4B75}"/>
                </c:ext>
              </c:extLst>
            </c:dLbl>
            <c:dLbl>
              <c:idx val="35"/>
              <c:tx>
                <c:strRef>
                  <c:f>'D6'!$BW$100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{0D9AB55B-73EC-4B05-A6D0-1D8AD284F41E}</c15:txfldGUID>
                      <c15:f>'D6'!$BW$100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F1C4-4D94-9212-81EA605E4B75}"/>
                </c:ext>
              </c:extLst>
            </c:dLbl>
            <c:dLbl>
              <c:idx val="36"/>
              <c:tx>
                <c:strRef>
                  <c:f>'D6'!$BW$101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{217E37CE-2A6F-4730-A936-4215C3D69BA9}</c15:txfldGUID>
                      <c15:f>'D6'!$BW$101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F1C4-4D94-9212-81EA605E4B75}"/>
                </c:ext>
              </c:extLst>
            </c:dLbl>
            <c:dLbl>
              <c:idx val="37"/>
              <c:tx>
                <c:strRef>
                  <c:f>'D6'!$BW$102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{9599C504-DDE9-4401-AF0C-028467C1CE69}</c15:txfldGUID>
                      <c15:f>'D6'!$BW$102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F1C4-4D94-9212-81EA605E4B75}"/>
                </c:ext>
              </c:extLst>
            </c:dLbl>
            <c:dLbl>
              <c:idx val="38"/>
              <c:tx>
                <c:strRef>
                  <c:f>'D6'!$BW$103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{4D5B382B-708B-4B3B-938B-96AB8D05E61F}</c15:txfldGUID>
                      <c15:f>'D6'!$BW$103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F1C4-4D94-9212-81EA605E4B75}"/>
                </c:ext>
              </c:extLst>
            </c:dLbl>
            <c:dLbl>
              <c:idx val="39"/>
              <c:tx>
                <c:strRef>
                  <c:f>'D6'!$BW$104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{A55866F6-E1B1-4FE3-BB1C-8392CE544776}</c15:txfldGUID>
                      <c15:f>'D6'!$BW$104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F1C4-4D94-9212-81EA605E4B75}"/>
                </c:ext>
              </c:extLst>
            </c:dLbl>
            <c:dLbl>
              <c:idx val="40"/>
              <c:tx>
                <c:strRef>
                  <c:f>'D6'!$BW$105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{643E6662-410B-470C-8C56-34CF38718DB1}</c15:txfldGUID>
                      <c15:f>'D6'!$BW$105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F1C4-4D94-9212-81EA605E4B75}"/>
                </c:ext>
              </c:extLst>
            </c:dLbl>
            <c:dLbl>
              <c:idx val="41"/>
              <c:tx>
                <c:strRef>
                  <c:f>'D6'!$BW$106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{B040F084-4331-4CD3-B0CB-D1624BC8F15F}</c15:txfldGUID>
                      <c15:f>'D6'!$BW$106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F1C4-4D94-9212-81EA605E4B75}"/>
                </c:ext>
              </c:extLst>
            </c:dLbl>
            <c:dLbl>
              <c:idx val="42"/>
              <c:tx>
                <c:strRef>
                  <c:f>'D6'!$BW$107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{A540A8CB-1040-46F8-94C2-079502B7A80C}</c15:txfldGUID>
                      <c15:f>'D6'!$BW$107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F1C4-4D94-9212-81EA605E4B75}"/>
                </c:ext>
              </c:extLst>
            </c:dLbl>
            <c:dLbl>
              <c:idx val="43"/>
              <c:tx>
                <c:strRef>
                  <c:f>'D6'!$BW$108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{A93E899F-C600-4538-9078-BE9CF6BE9F96}</c15:txfldGUID>
                      <c15:f>'D6'!$BW$108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F1C4-4D94-9212-81EA605E4B75}"/>
                </c:ext>
              </c:extLst>
            </c:dLbl>
            <c:dLbl>
              <c:idx val="44"/>
              <c:tx>
                <c:strRef>
                  <c:f>'D6'!$BW$109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{39D6EF7A-CD9F-41A5-A876-F92C1CA25509}</c15:txfldGUID>
                      <c15:f>'D6'!$BW$109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F1C4-4D94-9212-81EA605E4B75}"/>
                </c:ext>
              </c:extLst>
            </c:dLbl>
            <c:dLbl>
              <c:idx val="45"/>
              <c:tx>
                <c:strRef>
                  <c:f>'D6'!$BW$110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{975D1C15-04B3-4D5E-8857-7F36D78EC529}</c15:txfldGUID>
                      <c15:f>'D6'!$BW$110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F1C4-4D94-9212-81EA605E4B75}"/>
                </c:ext>
              </c:extLst>
            </c:dLbl>
            <c:dLbl>
              <c:idx val="46"/>
              <c:tx>
                <c:strRef>
                  <c:f>'D6'!$BW$111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{AC37785A-7A0A-457D-8D22-1804A53ADEEA}</c15:txfldGUID>
                      <c15:f>'D6'!$BW$111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F1C4-4D94-9212-81EA605E4B75}"/>
                </c:ext>
              </c:extLst>
            </c:dLbl>
            <c:dLbl>
              <c:idx val="47"/>
              <c:tx>
                <c:strRef>
                  <c:f>'D6'!$BW$112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{C231E24A-E94E-45EA-A454-C815632D152D}</c15:txfldGUID>
                      <c15:f>'D6'!$BW$112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F1C4-4D94-9212-81EA605E4B75}"/>
                </c:ext>
              </c:extLst>
            </c:dLbl>
            <c:dLbl>
              <c:idx val="48"/>
              <c:tx>
                <c:strRef>
                  <c:f>'D6'!$BW$113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{9B00024A-7406-48F2-8685-AD2AD2EF933B}</c15:txfldGUID>
                      <c15:f>'D6'!$BW$113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F1C4-4D94-9212-81EA605E4B75}"/>
                </c:ext>
              </c:extLst>
            </c:dLbl>
            <c:dLbl>
              <c:idx val="49"/>
              <c:tx>
                <c:strRef>
                  <c:f>'D6'!$BW$114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{FB4D39E4-0056-44DB-9459-97C6D2C40B2A}</c15:txfldGUID>
                      <c15:f>'D6'!$BW$114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F1C4-4D94-9212-81EA605E4B75}"/>
                </c:ext>
              </c:extLst>
            </c:dLbl>
            <c:dLbl>
              <c:idx val="50"/>
              <c:tx>
                <c:strRef>
                  <c:f>'D6'!$BW$115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{C00DBA28-A465-4F2C-AEEB-6C2E59BADFE0}</c15:txfldGUID>
                      <c15:f>'D6'!$BW$115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F1C4-4D94-9212-81EA605E4B75}"/>
                </c:ext>
              </c:extLst>
            </c:dLbl>
            <c:dLbl>
              <c:idx val="51"/>
              <c:tx>
                <c:strRef>
                  <c:f>'D6'!$BW$116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{E549D735-F57E-473C-93B1-FB7094B8A0C9}</c15:txfldGUID>
                      <c15:f>'D6'!$BW$116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F1C4-4D94-9212-81EA605E4B75}"/>
                </c:ext>
              </c:extLst>
            </c:dLbl>
            <c:dLbl>
              <c:idx val="52"/>
              <c:tx>
                <c:strRef>
                  <c:f>'D6'!$BW$117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{8F859EAE-588E-4404-BA4D-69CA0A96977D}</c15:txfldGUID>
                      <c15:f>'D6'!$BW$117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F1C4-4D94-9212-81EA605E4B75}"/>
                </c:ext>
              </c:extLst>
            </c:dLbl>
            <c:dLbl>
              <c:idx val="53"/>
              <c:tx>
                <c:strRef>
                  <c:f>'D6'!$BW$118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{250905AE-5A0E-4DF6-93B2-F83C59DBD4F6}</c15:txfldGUID>
                      <c15:f>'D6'!$BW$118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F1C4-4D94-9212-81EA605E4B75}"/>
                </c:ext>
              </c:extLst>
            </c:dLbl>
            <c:dLbl>
              <c:idx val="54"/>
              <c:tx>
                <c:strRef>
                  <c:f>'D6'!$BW$119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{48CDC747-044E-4E7C-96CC-D6420F5B09AB}</c15:txfldGUID>
                      <c15:f>'D6'!$BW$119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F1C4-4D94-9212-81EA605E4B75}"/>
                </c:ext>
              </c:extLst>
            </c:dLbl>
            <c:dLbl>
              <c:idx val="55"/>
              <c:tx>
                <c:strRef>
                  <c:f>'D6'!$BW$120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{3938B129-D0B4-47F5-9BFB-AD57C7AB8EA5}</c15:txfldGUID>
                      <c15:f>'D6'!$BW$120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F1C4-4D94-9212-81EA605E4B75}"/>
                </c:ext>
              </c:extLst>
            </c:dLbl>
            <c:dLbl>
              <c:idx val="56"/>
              <c:tx>
                <c:strRef>
                  <c:f>'D6'!$BW$121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{594FC60B-F764-4A80-A440-FFA29F231B15}</c15:txfldGUID>
                      <c15:f>'D6'!$BW$121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F1C4-4D94-9212-81EA605E4B75}"/>
                </c:ext>
              </c:extLst>
            </c:dLbl>
            <c:dLbl>
              <c:idx val="57"/>
              <c:tx>
                <c:strRef>
                  <c:f>'D6'!$BW$122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{0B8DEAF8-9A9C-42BE-BB6C-892F35E3F97E}</c15:txfldGUID>
                      <c15:f>'D6'!$BW$122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F1C4-4D94-9212-81EA605E4B75}"/>
                </c:ext>
              </c:extLst>
            </c:dLbl>
            <c:dLbl>
              <c:idx val="58"/>
              <c:tx>
                <c:strRef>
                  <c:f>'D6'!$BW$123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{32F6B9EB-58FA-4EB7-9F44-9C8D70C4103C}</c15:txfldGUID>
                      <c15:f>'D6'!$BW$123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F1C4-4D94-9212-81EA605E4B75}"/>
                </c:ext>
              </c:extLst>
            </c:dLbl>
            <c:dLbl>
              <c:idx val="59"/>
              <c:tx>
                <c:strRef>
                  <c:f>'D6'!$BW$124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{37BBEDBE-5D1F-457B-98E7-B3DE7C2931DC}</c15:txfldGUID>
                      <c15:f>'D6'!$BW$124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F1C4-4D94-9212-81EA605E4B75}"/>
                </c:ext>
              </c:extLst>
            </c:dLbl>
            <c:dLbl>
              <c:idx val="60"/>
              <c:tx>
                <c:strRef>
                  <c:f>'D6'!$BW$125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{CA5F1CB2-E891-4775-920A-9F82B59838E6}</c15:txfldGUID>
                      <c15:f>'D6'!$BW$125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F1C4-4D94-9212-81EA605E4B75}"/>
                </c:ext>
              </c:extLst>
            </c:dLbl>
            <c:dLbl>
              <c:idx val="61"/>
              <c:tx>
                <c:strRef>
                  <c:f>'D6'!$BW$126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{4DB42156-7CD9-48CA-A227-AA9C30BB6092}</c15:txfldGUID>
                      <c15:f>'D6'!$BW$126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F1C4-4D94-9212-81EA605E4B75}"/>
                </c:ext>
              </c:extLst>
            </c:dLbl>
            <c:dLbl>
              <c:idx val="62"/>
              <c:tx>
                <c:strRef>
                  <c:f>'D6'!$BW$127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{4EE49BDE-1505-47A9-9E82-1932E5E80009}</c15:txfldGUID>
                      <c15:f>'D6'!$BW$127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F1C4-4D94-9212-81EA605E4B75}"/>
                </c:ext>
              </c:extLst>
            </c:dLbl>
            <c:dLbl>
              <c:idx val="63"/>
              <c:tx>
                <c:strRef>
                  <c:f>'D6'!$BW$128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{9AA8066C-8321-4102-9076-C1E0536AA60B}</c15:txfldGUID>
                      <c15:f>'D6'!$BW$128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F1C4-4D94-9212-81EA605E4B75}"/>
                </c:ext>
              </c:extLst>
            </c:dLbl>
            <c:dLbl>
              <c:idx val="64"/>
              <c:tx>
                <c:strRef>
                  <c:f>'D6'!$BW$129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{6DDA6066-801A-4999-BC64-39A0B064362E}</c15:txfldGUID>
                      <c15:f>'D6'!$BW$129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F1C4-4D94-9212-81EA605E4B75}"/>
                </c:ext>
              </c:extLst>
            </c:dLbl>
            <c:dLbl>
              <c:idx val="65"/>
              <c:tx>
                <c:strRef>
                  <c:f>'D6'!$BW$130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{455EA59D-E80A-4891-9574-93A5CDDB95F6}</c15:txfldGUID>
                      <c15:f>'D6'!$BW$130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F1C4-4D94-9212-81EA605E4B75}"/>
                </c:ext>
              </c:extLst>
            </c:dLbl>
            <c:dLbl>
              <c:idx val="66"/>
              <c:tx>
                <c:strRef>
                  <c:f>'D6'!$BW$131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{3A3B27AC-6DA8-407B-92C7-50647C21E2D6}</c15:txfldGUID>
                      <c15:f>'D6'!$BW$131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F1C4-4D94-9212-81EA605E4B75}"/>
                </c:ext>
              </c:extLst>
            </c:dLbl>
            <c:dLbl>
              <c:idx val="67"/>
              <c:tx>
                <c:strRef>
                  <c:f>'D6'!$BW$132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{B88750A6-0A3C-4E3C-9449-93A2CAED07B1}</c15:txfldGUID>
                      <c15:f>'D6'!$BW$132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F1C4-4D94-9212-81EA605E4B75}"/>
                </c:ext>
              </c:extLst>
            </c:dLbl>
            <c:dLbl>
              <c:idx val="68"/>
              <c:tx>
                <c:strRef>
                  <c:f>'D6'!$BW$133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{904584EA-C550-4734-AD50-1C5FFE63A7FA}</c15:txfldGUID>
                      <c15:f>'D6'!$BW$133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F1C4-4D94-9212-81EA605E4B75}"/>
                </c:ext>
              </c:extLst>
            </c:dLbl>
            <c:dLbl>
              <c:idx val="69"/>
              <c:tx>
                <c:strRef>
                  <c:f>'D6'!$BW$134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{BB8ED181-CE7A-4188-970D-A24F39B651C4}</c15:txfldGUID>
                      <c15:f>'D6'!$BW$134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F1C4-4D94-9212-81EA605E4B75}"/>
                </c:ext>
              </c:extLst>
            </c:dLbl>
            <c:dLbl>
              <c:idx val="70"/>
              <c:tx>
                <c:strRef>
                  <c:f>'D6'!$BW$135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{2358757C-AB26-450E-818F-36BDC08A6954}</c15:txfldGUID>
                      <c15:f>'D6'!$BW$135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F1C4-4D94-9212-81EA605E4B75}"/>
                </c:ext>
              </c:extLst>
            </c:dLbl>
            <c:dLbl>
              <c:idx val="71"/>
              <c:tx>
                <c:strRef>
                  <c:f>'D6'!$BW$136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{9DFFAEEE-E4C7-4A86-B644-EE1D01E9BC91}</c15:txfldGUID>
                      <c15:f>'D6'!$BW$136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F1C4-4D94-9212-81EA605E4B75}"/>
                </c:ext>
              </c:extLst>
            </c:dLbl>
            <c:dLbl>
              <c:idx val="72"/>
              <c:tx>
                <c:strRef>
                  <c:f>'D6'!$BW$137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{DD58EF68-2A20-4F5A-8A49-4E9162BD61F5}</c15:txfldGUID>
                      <c15:f>'D6'!$BW$137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F1C4-4D94-9212-81EA605E4B75}"/>
                </c:ext>
              </c:extLst>
            </c:dLbl>
            <c:dLbl>
              <c:idx val="73"/>
              <c:tx>
                <c:strRef>
                  <c:f>'D6'!$BW$138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{2677785D-03F0-4C4F-A0E4-98659F701687}</c15:txfldGUID>
                      <c15:f>'D6'!$BW$138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F1C4-4D94-9212-81EA605E4B75}"/>
                </c:ext>
              </c:extLst>
            </c:dLbl>
            <c:dLbl>
              <c:idx val="74"/>
              <c:tx>
                <c:strRef>
                  <c:f>'D6'!$BW$139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{9AD3A378-D915-442F-970E-E1665BEB09A9}</c15:txfldGUID>
                      <c15:f>'D6'!$BW$139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F1C4-4D94-9212-81EA605E4B75}"/>
                </c:ext>
              </c:extLst>
            </c:dLbl>
            <c:dLbl>
              <c:idx val="75"/>
              <c:tx>
                <c:strRef>
                  <c:f>'D6'!$BW$140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{B957BEA2-ACF3-4604-8F7D-FEC208630332}</c15:txfldGUID>
                      <c15:f>'D6'!$BW$140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F1C4-4D94-9212-81EA605E4B7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'D6'!$BT$68:$BT$143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'D6'!$BU$68:$BU$143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F1C4-4D94-9212-81EA605E4B75}"/>
            </c:ext>
          </c:extLst>
        </c:ser>
        <c:ser>
          <c:idx val="1"/>
          <c:order val="1"/>
          <c:tx>
            <c:strRef>
              <c:f>'D6'!$BI$1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'D6'!$BJ$5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{686CBE5C-A48F-484C-A1E2-FB9ECE4E6BA2}</c15:txfldGUID>
                      <c15:f>'D6'!$BJ$5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F1C4-4D94-9212-81EA605E4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'D6'!$BI$3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'D6'!$BI$4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F1C4-4D94-9212-81EA605E4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34688"/>
        <c:axId val="387636224"/>
      </c:scatterChart>
      <c:valAx>
        <c:axId val="38763468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7636224"/>
        <c:crosses val="autoZero"/>
        <c:crossBetween val="midCat"/>
        <c:majorUnit val="100"/>
      </c:valAx>
      <c:valAx>
        <c:axId val="387636224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763468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'D7'!$BS$67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'D7'!$BW$65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{F97B805C-05D3-434C-A318-469CD9D7E3CB}</c15:txfldGUID>
                      <c15:f>'D7'!$BW$65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639-4787-A417-844F14F4534D}"/>
                </c:ext>
              </c:extLst>
            </c:dLbl>
            <c:dLbl>
              <c:idx val="1"/>
              <c:tx>
                <c:strRef>
                  <c:f>'D7'!$BW$66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{933E3AAA-1753-4616-B86B-B29209650163}</c15:txfldGUID>
                      <c15:f>'D7'!$BW$66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639-4787-A417-844F14F4534D}"/>
                </c:ext>
              </c:extLst>
            </c:dLbl>
            <c:dLbl>
              <c:idx val="2"/>
              <c:tx>
                <c:strRef>
                  <c:f>'D7'!$BW$67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{032EF50E-8AEA-42A7-AD82-7C16F09319A1}</c15:txfldGUID>
                      <c15:f>'D7'!$BW$67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639-4787-A417-844F14F4534D}"/>
                </c:ext>
              </c:extLst>
            </c:dLbl>
            <c:dLbl>
              <c:idx val="3"/>
              <c:tx>
                <c:strRef>
                  <c:f>'D7'!$BW$68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{9D7B10E8-098E-497F-978C-D3B949119E97}</c15:txfldGUID>
                      <c15:f>'D7'!$BW$68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639-4787-A417-844F14F4534D}"/>
                </c:ext>
              </c:extLst>
            </c:dLbl>
            <c:dLbl>
              <c:idx val="4"/>
              <c:tx>
                <c:strRef>
                  <c:f>'D7'!$BW$69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{61031605-06D8-44D1-8DEA-0F6FF2D3D505}</c15:txfldGUID>
                      <c15:f>'D7'!$BW$69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639-4787-A417-844F14F4534D}"/>
                </c:ext>
              </c:extLst>
            </c:dLbl>
            <c:dLbl>
              <c:idx val="5"/>
              <c:tx>
                <c:strRef>
                  <c:f>'D7'!$BW$70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{9B25861D-E9FE-475D-AF7B-9CB3126A1040}</c15:txfldGUID>
                      <c15:f>'D7'!$BW$70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639-4787-A417-844F14F4534D}"/>
                </c:ext>
              </c:extLst>
            </c:dLbl>
            <c:dLbl>
              <c:idx val="6"/>
              <c:tx>
                <c:strRef>
                  <c:f>'D7'!$BW$71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{246BE8D0-4F0A-49A7-BAEA-99586E4D7292}</c15:txfldGUID>
                      <c15:f>'D7'!$BW$71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639-4787-A417-844F14F4534D}"/>
                </c:ext>
              </c:extLst>
            </c:dLbl>
            <c:dLbl>
              <c:idx val="7"/>
              <c:tx>
                <c:strRef>
                  <c:f>'D7'!$BW$72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{5032BB8E-4FD9-45BE-8316-22176BED9408}</c15:txfldGUID>
                      <c15:f>'D7'!$BW$72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639-4787-A417-844F14F4534D}"/>
                </c:ext>
              </c:extLst>
            </c:dLbl>
            <c:dLbl>
              <c:idx val="8"/>
              <c:tx>
                <c:strRef>
                  <c:f>'D7'!$BW$73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{FA2EA142-0335-4F38-A994-A49478D4FCD0}</c15:txfldGUID>
                      <c15:f>'D7'!$BW$73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639-4787-A417-844F14F4534D}"/>
                </c:ext>
              </c:extLst>
            </c:dLbl>
            <c:dLbl>
              <c:idx val="9"/>
              <c:tx>
                <c:strRef>
                  <c:f>'D7'!$BW$74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{16EFD42D-812D-4F2B-A3DD-6894A69367BC}</c15:txfldGUID>
                      <c15:f>'D7'!$BW$74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639-4787-A417-844F14F4534D}"/>
                </c:ext>
              </c:extLst>
            </c:dLbl>
            <c:dLbl>
              <c:idx val="10"/>
              <c:tx>
                <c:strRef>
                  <c:f>'D7'!$BW$75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{9AA8A2AA-65C0-4441-BEF5-AD82C11D4044}</c15:txfldGUID>
                      <c15:f>'D7'!$BW$75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639-4787-A417-844F14F4534D}"/>
                </c:ext>
              </c:extLst>
            </c:dLbl>
            <c:dLbl>
              <c:idx val="11"/>
              <c:tx>
                <c:strRef>
                  <c:f>'D7'!$BW$76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{F34E73B9-500F-462E-BB9F-960AE514F039}</c15:txfldGUID>
                      <c15:f>'D7'!$BW$76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639-4787-A417-844F14F4534D}"/>
                </c:ext>
              </c:extLst>
            </c:dLbl>
            <c:dLbl>
              <c:idx val="12"/>
              <c:tx>
                <c:strRef>
                  <c:f>'D7'!$BW$77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{BE6C4338-997C-43FF-BC4B-F192512FC837}</c15:txfldGUID>
                      <c15:f>'D7'!$BW$77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639-4787-A417-844F14F4534D}"/>
                </c:ext>
              </c:extLst>
            </c:dLbl>
            <c:dLbl>
              <c:idx val="13"/>
              <c:tx>
                <c:strRef>
                  <c:f>'D7'!$BW$78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{DE185F16-39FA-4683-A5EF-FA6C81127503}</c15:txfldGUID>
                      <c15:f>'D7'!$BW$78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639-4787-A417-844F14F4534D}"/>
                </c:ext>
              </c:extLst>
            </c:dLbl>
            <c:dLbl>
              <c:idx val="14"/>
              <c:tx>
                <c:strRef>
                  <c:f>'D7'!$BW$79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{5EDC07BE-2C14-4F29-B4EE-CCFF169503A3}</c15:txfldGUID>
                      <c15:f>'D7'!$BW$79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639-4787-A417-844F14F4534D}"/>
                </c:ext>
              </c:extLst>
            </c:dLbl>
            <c:dLbl>
              <c:idx val="15"/>
              <c:tx>
                <c:strRef>
                  <c:f>'D7'!$BW$80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{622A40EB-560D-453C-A173-4B9C2D8145E1}</c15:txfldGUID>
                      <c15:f>'D7'!$BW$80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639-4787-A417-844F14F4534D}"/>
                </c:ext>
              </c:extLst>
            </c:dLbl>
            <c:dLbl>
              <c:idx val="16"/>
              <c:tx>
                <c:strRef>
                  <c:f>'D7'!$BW$81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{CCDFF005-57CD-4DF0-897E-56A9827CDEC2}</c15:txfldGUID>
                      <c15:f>'D7'!$BW$81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639-4787-A417-844F14F4534D}"/>
                </c:ext>
              </c:extLst>
            </c:dLbl>
            <c:dLbl>
              <c:idx val="17"/>
              <c:tx>
                <c:strRef>
                  <c:f>'D7'!$BW$82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{B5B8FC0C-9FC8-42E5-A9F8-F17D9CC26560}</c15:txfldGUID>
                      <c15:f>'D7'!$BW$82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639-4787-A417-844F14F4534D}"/>
                </c:ext>
              </c:extLst>
            </c:dLbl>
            <c:dLbl>
              <c:idx val="18"/>
              <c:tx>
                <c:strRef>
                  <c:f>'D7'!$BW$83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{BD022E88-3A5C-412E-A795-07363EB849D6}</c15:txfldGUID>
                      <c15:f>'D7'!$BW$83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639-4787-A417-844F14F4534D}"/>
                </c:ext>
              </c:extLst>
            </c:dLbl>
            <c:dLbl>
              <c:idx val="19"/>
              <c:tx>
                <c:strRef>
                  <c:f>'D7'!$BW$84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{EB1F18DF-0C0C-4177-AFF9-E743EE105320}</c15:txfldGUID>
                      <c15:f>'D7'!$BW$84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639-4787-A417-844F14F4534D}"/>
                </c:ext>
              </c:extLst>
            </c:dLbl>
            <c:dLbl>
              <c:idx val="20"/>
              <c:tx>
                <c:strRef>
                  <c:f>'D7'!$BW$85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{CB69DB7E-3AFB-4F3A-9B8D-BB65743C7526}</c15:txfldGUID>
                      <c15:f>'D7'!$BW$85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639-4787-A417-844F14F4534D}"/>
                </c:ext>
              </c:extLst>
            </c:dLbl>
            <c:dLbl>
              <c:idx val="21"/>
              <c:tx>
                <c:strRef>
                  <c:f>'D7'!$BW$86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{28131AC0-B668-4F4F-B44F-757F88457E80}</c15:txfldGUID>
                      <c15:f>'D7'!$BW$86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639-4787-A417-844F14F4534D}"/>
                </c:ext>
              </c:extLst>
            </c:dLbl>
            <c:dLbl>
              <c:idx val="22"/>
              <c:tx>
                <c:strRef>
                  <c:f>'D7'!$BW$87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{6A25EF20-FDAD-4276-9E02-A0ED099A458D}</c15:txfldGUID>
                      <c15:f>'D7'!$BW$87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639-4787-A417-844F14F4534D}"/>
                </c:ext>
              </c:extLst>
            </c:dLbl>
            <c:dLbl>
              <c:idx val="23"/>
              <c:tx>
                <c:strRef>
                  <c:f>'D7'!$BW$88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{DE1EEEE4-D9FC-4B49-8C9B-CC9E92922A5A}</c15:txfldGUID>
                      <c15:f>'D7'!$BW$88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639-4787-A417-844F14F4534D}"/>
                </c:ext>
              </c:extLst>
            </c:dLbl>
            <c:dLbl>
              <c:idx val="24"/>
              <c:tx>
                <c:strRef>
                  <c:f>'D7'!$BW$89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{A216681C-2B90-4AFC-878F-F276B2D052C2}</c15:txfldGUID>
                      <c15:f>'D7'!$BW$89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639-4787-A417-844F14F4534D}"/>
                </c:ext>
              </c:extLst>
            </c:dLbl>
            <c:dLbl>
              <c:idx val="25"/>
              <c:tx>
                <c:strRef>
                  <c:f>'D7'!$BW$90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{0CD10EAA-8159-4AA4-AD40-66E318CA4EAC}</c15:txfldGUID>
                      <c15:f>'D7'!$BW$90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639-4787-A417-844F14F4534D}"/>
                </c:ext>
              </c:extLst>
            </c:dLbl>
            <c:dLbl>
              <c:idx val="26"/>
              <c:tx>
                <c:strRef>
                  <c:f>'D7'!$BW$91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{5763A963-9226-4D9C-A0D7-F55BCD919E84}</c15:txfldGUID>
                      <c15:f>'D7'!$BW$91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639-4787-A417-844F14F4534D}"/>
                </c:ext>
              </c:extLst>
            </c:dLbl>
            <c:dLbl>
              <c:idx val="27"/>
              <c:tx>
                <c:strRef>
                  <c:f>'D7'!$BW$92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{75B24DAF-B4B1-4EFC-AC0F-6200F2B6AB86}</c15:txfldGUID>
                      <c15:f>'D7'!$BW$92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639-4787-A417-844F14F4534D}"/>
                </c:ext>
              </c:extLst>
            </c:dLbl>
            <c:dLbl>
              <c:idx val="28"/>
              <c:tx>
                <c:strRef>
                  <c:f>'D7'!$BW$93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{9582C385-1941-4711-921F-C691CB1BC91D}</c15:txfldGUID>
                      <c15:f>'D7'!$BW$93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639-4787-A417-844F14F4534D}"/>
                </c:ext>
              </c:extLst>
            </c:dLbl>
            <c:dLbl>
              <c:idx val="29"/>
              <c:tx>
                <c:strRef>
                  <c:f>'D7'!$BW$94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{0416EC60-CF4B-41DB-8826-A27FA007D63C}</c15:txfldGUID>
                      <c15:f>'D7'!$BW$94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7639-4787-A417-844F14F4534D}"/>
                </c:ext>
              </c:extLst>
            </c:dLbl>
            <c:dLbl>
              <c:idx val="30"/>
              <c:tx>
                <c:strRef>
                  <c:f>'D7'!$BW$95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{97587D32-9F08-48B6-98F3-DC476356D9C3}</c15:txfldGUID>
                      <c15:f>'D7'!$BW$95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639-4787-A417-844F14F4534D}"/>
                </c:ext>
              </c:extLst>
            </c:dLbl>
            <c:dLbl>
              <c:idx val="31"/>
              <c:tx>
                <c:strRef>
                  <c:f>'D7'!$BW$96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{96FA7576-7079-42E4-9727-656831012C5C}</c15:txfldGUID>
                      <c15:f>'D7'!$BW$96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639-4787-A417-844F14F4534D}"/>
                </c:ext>
              </c:extLst>
            </c:dLbl>
            <c:dLbl>
              <c:idx val="32"/>
              <c:tx>
                <c:strRef>
                  <c:f>'D7'!$BW$97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{8992CAB3-471A-4ED7-972D-A278A2FAB758}</c15:txfldGUID>
                      <c15:f>'D7'!$BW$97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639-4787-A417-844F14F4534D}"/>
                </c:ext>
              </c:extLst>
            </c:dLbl>
            <c:dLbl>
              <c:idx val="33"/>
              <c:tx>
                <c:strRef>
                  <c:f>'D7'!$BW$98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{8E046252-514A-49FD-8378-DB075D79FEBE}</c15:txfldGUID>
                      <c15:f>'D7'!$BW$98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639-4787-A417-844F14F4534D}"/>
                </c:ext>
              </c:extLst>
            </c:dLbl>
            <c:dLbl>
              <c:idx val="34"/>
              <c:tx>
                <c:strRef>
                  <c:f>'D7'!$BW$99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{93968C8A-7B8E-4650-B967-F7EE87E802F5}</c15:txfldGUID>
                      <c15:f>'D7'!$BW$99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639-4787-A417-844F14F4534D}"/>
                </c:ext>
              </c:extLst>
            </c:dLbl>
            <c:dLbl>
              <c:idx val="35"/>
              <c:tx>
                <c:strRef>
                  <c:f>'D7'!$BW$100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{244E1D6F-AFA5-46FC-8369-AACAE24A24B9}</c15:txfldGUID>
                      <c15:f>'D7'!$BW$100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7639-4787-A417-844F14F4534D}"/>
                </c:ext>
              </c:extLst>
            </c:dLbl>
            <c:dLbl>
              <c:idx val="36"/>
              <c:tx>
                <c:strRef>
                  <c:f>'D7'!$BW$101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{5048AA10-1A16-439C-9FAB-A9396C1050E4}</c15:txfldGUID>
                      <c15:f>'D7'!$BW$101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7639-4787-A417-844F14F4534D}"/>
                </c:ext>
              </c:extLst>
            </c:dLbl>
            <c:dLbl>
              <c:idx val="37"/>
              <c:tx>
                <c:strRef>
                  <c:f>'D7'!$BW$102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{42B181AD-BFDD-41F1-A2C1-588756880505}</c15:txfldGUID>
                      <c15:f>'D7'!$BW$102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7639-4787-A417-844F14F4534D}"/>
                </c:ext>
              </c:extLst>
            </c:dLbl>
            <c:dLbl>
              <c:idx val="38"/>
              <c:tx>
                <c:strRef>
                  <c:f>'D7'!$BW$103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{F350BAB3-B048-4864-8025-41F3797BFE83}</c15:txfldGUID>
                      <c15:f>'D7'!$BW$103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7639-4787-A417-844F14F4534D}"/>
                </c:ext>
              </c:extLst>
            </c:dLbl>
            <c:dLbl>
              <c:idx val="39"/>
              <c:tx>
                <c:strRef>
                  <c:f>'D7'!$BW$104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{E5FC1DD7-A236-4975-B02E-A3084D817727}</c15:txfldGUID>
                      <c15:f>'D7'!$BW$104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7639-4787-A417-844F14F4534D}"/>
                </c:ext>
              </c:extLst>
            </c:dLbl>
            <c:dLbl>
              <c:idx val="40"/>
              <c:tx>
                <c:strRef>
                  <c:f>'D7'!$BW$105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{1B8F66A0-92A5-488D-A059-2FFD6023317E}</c15:txfldGUID>
                      <c15:f>'D7'!$BW$105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7639-4787-A417-844F14F4534D}"/>
                </c:ext>
              </c:extLst>
            </c:dLbl>
            <c:dLbl>
              <c:idx val="41"/>
              <c:tx>
                <c:strRef>
                  <c:f>'D7'!$BW$106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{E7DAC204-A905-4175-8923-34A9790C75C8}</c15:txfldGUID>
                      <c15:f>'D7'!$BW$106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7639-4787-A417-844F14F4534D}"/>
                </c:ext>
              </c:extLst>
            </c:dLbl>
            <c:dLbl>
              <c:idx val="42"/>
              <c:tx>
                <c:strRef>
                  <c:f>'D7'!$BW$107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{D4E50723-4E11-436B-82BC-C3CE850AC125}</c15:txfldGUID>
                      <c15:f>'D7'!$BW$107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7639-4787-A417-844F14F4534D}"/>
                </c:ext>
              </c:extLst>
            </c:dLbl>
            <c:dLbl>
              <c:idx val="43"/>
              <c:tx>
                <c:strRef>
                  <c:f>'D7'!$BW$108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{6A1D1537-039D-4A84-B08B-C747CA616859}</c15:txfldGUID>
                      <c15:f>'D7'!$BW$108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7639-4787-A417-844F14F4534D}"/>
                </c:ext>
              </c:extLst>
            </c:dLbl>
            <c:dLbl>
              <c:idx val="44"/>
              <c:tx>
                <c:strRef>
                  <c:f>'D7'!$BW$109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{A9E478FD-AF86-47D1-B00C-7E08BA0C9F0E}</c15:txfldGUID>
                      <c15:f>'D7'!$BW$109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7639-4787-A417-844F14F4534D}"/>
                </c:ext>
              </c:extLst>
            </c:dLbl>
            <c:dLbl>
              <c:idx val="45"/>
              <c:tx>
                <c:strRef>
                  <c:f>'D7'!$BW$110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{8580E47F-DEFC-445C-8EF3-814B575F38F1}</c15:txfldGUID>
                      <c15:f>'D7'!$BW$110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7639-4787-A417-844F14F4534D}"/>
                </c:ext>
              </c:extLst>
            </c:dLbl>
            <c:dLbl>
              <c:idx val="46"/>
              <c:tx>
                <c:strRef>
                  <c:f>'D7'!$BW$111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{48C5F8FD-E0AE-4259-B07B-759B726EEADB}</c15:txfldGUID>
                      <c15:f>'D7'!$BW$111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7639-4787-A417-844F14F4534D}"/>
                </c:ext>
              </c:extLst>
            </c:dLbl>
            <c:dLbl>
              <c:idx val="47"/>
              <c:tx>
                <c:strRef>
                  <c:f>'D7'!$BW$112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{9C99DFBD-0834-46F6-86DE-43B1EEBCE2E8}</c15:txfldGUID>
                      <c15:f>'D7'!$BW$112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7639-4787-A417-844F14F4534D}"/>
                </c:ext>
              </c:extLst>
            </c:dLbl>
            <c:dLbl>
              <c:idx val="48"/>
              <c:tx>
                <c:strRef>
                  <c:f>'D7'!$BW$113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{DD017AA6-2A4E-403E-9835-83A13E69C72F}</c15:txfldGUID>
                      <c15:f>'D7'!$BW$113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7639-4787-A417-844F14F4534D}"/>
                </c:ext>
              </c:extLst>
            </c:dLbl>
            <c:dLbl>
              <c:idx val="49"/>
              <c:tx>
                <c:strRef>
                  <c:f>'D7'!$BW$114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{A5823AB7-BBA9-4528-A91F-584FC9E387B5}</c15:txfldGUID>
                      <c15:f>'D7'!$BW$114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7639-4787-A417-844F14F4534D}"/>
                </c:ext>
              </c:extLst>
            </c:dLbl>
            <c:dLbl>
              <c:idx val="50"/>
              <c:tx>
                <c:strRef>
                  <c:f>'D7'!$BW$115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{4E9CF2B9-C601-4DBD-99FC-691821982229}</c15:txfldGUID>
                      <c15:f>'D7'!$BW$115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7639-4787-A417-844F14F4534D}"/>
                </c:ext>
              </c:extLst>
            </c:dLbl>
            <c:dLbl>
              <c:idx val="51"/>
              <c:tx>
                <c:strRef>
                  <c:f>'D7'!$BW$116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{7AB7979A-A127-4BDF-915D-4AAAC8EDD3C4}</c15:txfldGUID>
                      <c15:f>'D7'!$BW$116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7639-4787-A417-844F14F4534D}"/>
                </c:ext>
              </c:extLst>
            </c:dLbl>
            <c:dLbl>
              <c:idx val="52"/>
              <c:tx>
                <c:strRef>
                  <c:f>'D7'!$BW$117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{F80D0CCA-99FC-436C-8611-0BF90D16BF42}</c15:txfldGUID>
                      <c15:f>'D7'!$BW$117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7639-4787-A417-844F14F4534D}"/>
                </c:ext>
              </c:extLst>
            </c:dLbl>
            <c:dLbl>
              <c:idx val="53"/>
              <c:tx>
                <c:strRef>
                  <c:f>'D7'!$BW$118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{722EFF9E-73A5-4279-84D1-A50C2D8EACEE}</c15:txfldGUID>
                      <c15:f>'D7'!$BW$118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7639-4787-A417-844F14F4534D}"/>
                </c:ext>
              </c:extLst>
            </c:dLbl>
            <c:dLbl>
              <c:idx val="54"/>
              <c:tx>
                <c:strRef>
                  <c:f>'D7'!$BW$119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{6E9BE1D9-5C29-4F6B-AD48-364DFAD157B5}</c15:txfldGUID>
                      <c15:f>'D7'!$BW$119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7639-4787-A417-844F14F4534D}"/>
                </c:ext>
              </c:extLst>
            </c:dLbl>
            <c:dLbl>
              <c:idx val="55"/>
              <c:tx>
                <c:strRef>
                  <c:f>'D7'!$BW$120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{6BADF93B-099F-411F-8506-CEA809D14343}</c15:txfldGUID>
                      <c15:f>'D7'!$BW$120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7639-4787-A417-844F14F4534D}"/>
                </c:ext>
              </c:extLst>
            </c:dLbl>
            <c:dLbl>
              <c:idx val="56"/>
              <c:tx>
                <c:strRef>
                  <c:f>'D7'!$BW$121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{3B1CA4F4-07F5-4469-8866-B3BA0579DA32}</c15:txfldGUID>
                      <c15:f>'D7'!$BW$121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7639-4787-A417-844F14F4534D}"/>
                </c:ext>
              </c:extLst>
            </c:dLbl>
            <c:dLbl>
              <c:idx val="57"/>
              <c:tx>
                <c:strRef>
                  <c:f>'D7'!$BW$122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{BEC3E7D2-53E7-40A8-A219-F9297D4D0AC8}</c15:txfldGUID>
                      <c15:f>'D7'!$BW$122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7639-4787-A417-844F14F4534D}"/>
                </c:ext>
              </c:extLst>
            </c:dLbl>
            <c:dLbl>
              <c:idx val="58"/>
              <c:tx>
                <c:strRef>
                  <c:f>'D7'!$BW$123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{6A4FA08C-4A0B-4806-9FD4-AE0E77B894E0}</c15:txfldGUID>
                      <c15:f>'D7'!$BW$123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7639-4787-A417-844F14F4534D}"/>
                </c:ext>
              </c:extLst>
            </c:dLbl>
            <c:dLbl>
              <c:idx val="59"/>
              <c:tx>
                <c:strRef>
                  <c:f>'D7'!$BW$124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{B8D77B76-C4FD-48A2-AB69-AF98F76F1FE0}</c15:txfldGUID>
                      <c15:f>'D7'!$BW$124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7639-4787-A417-844F14F4534D}"/>
                </c:ext>
              </c:extLst>
            </c:dLbl>
            <c:dLbl>
              <c:idx val="60"/>
              <c:tx>
                <c:strRef>
                  <c:f>'D7'!$BW$125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{E694ABCF-B00A-484B-A0A2-9BC3C0BF58A1}</c15:txfldGUID>
                      <c15:f>'D7'!$BW$125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7639-4787-A417-844F14F4534D}"/>
                </c:ext>
              </c:extLst>
            </c:dLbl>
            <c:dLbl>
              <c:idx val="61"/>
              <c:tx>
                <c:strRef>
                  <c:f>'D7'!$BW$126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{11300E49-6FE0-472A-B490-ACA943F7344E}</c15:txfldGUID>
                      <c15:f>'D7'!$BW$126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7639-4787-A417-844F14F4534D}"/>
                </c:ext>
              </c:extLst>
            </c:dLbl>
            <c:dLbl>
              <c:idx val="62"/>
              <c:tx>
                <c:strRef>
                  <c:f>'D7'!$BW$127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{B6CF054B-0F89-4F77-939F-FFA0DB261C37}</c15:txfldGUID>
                      <c15:f>'D7'!$BW$127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7639-4787-A417-844F14F4534D}"/>
                </c:ext>
              </c:extLst>
            </c:dLbl>
            <c:dLbl>
              <c:idx val="63"/>
              <c:tx>
                <c:strRef>
                  <c:f>'D7'!$BW$128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{EE4B95DC-BEB3-4370-9477-635792394AC0}</c15:txfldGUID>
                      <c15:f>'D7'!$BW$128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7639-4787-A417-844F14F4534D}"/>
                </c:ext>
              </c:extLst>
            </c:dLbl>
            <c:dLbl>
              <c:idx val="64"/>
              <c:tx>
                <c:strRef>
                  <c:f>'D7'!$BW$129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{DE030AB0-1559-43A4-898B-8B1DF5FAB362}</c15:txfldGUID>
                      <c15:f>'D7'!$BW$129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7639-4787-A417-844F14F4534D}"/>
                </c:ext>
              </c:extLst>
            </c:dLbl>
            <c:dLbl>
              <c:idx val="65"/>
              <c:tx>
                <c:strRef>
                  <c:f>'D7'!$BW$130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{1104D746-3A4D-4D54-BC7E-EDADACA97A59}</c15:txfldGUID>
                      <c15:f>'D7'!$BW$130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7639-4787-A417-844F14F4534D}"/>
                </c:ext>
              </c:extLst>
            </c:dLbl>
            <c:dLbl>
              <c:idx val="66"/>
              <c:tx>
                <c:strRef>
                  <c:f>'D7'!$BW$131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{9D522446-801F-4AC6-8BCF-F0CA5CF520CB}</c15:txfldGUID>
                      <c15:f>'D7'!$BW$131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7639-4787-A417-844F14F4534D}"/>
                </c:ext>
              </c:extLst>
            </c:dLbl>
            <c:dLbl>
              <c:idx val="67"/>
              <c:tx>
                <c:strRef>
                  <c:f>'D7'!$BW$132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{0054B39A-BCC1-472A-BBDA-4C9D9520D9B7}</c15:txfldGUID>
                      <c15:f>'D7'!$BW$132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7639-4787-A417-844F14F4534D}"/>
                </c:ext>
              </c:extLst>
            </c:dLbl>
            <c:dLbl>
              <c:idx val="68"/>
              <c:tx>
                <c:strRef>
                  <c:f>'D7'!$BW$133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{5AF254A2-5D66-4C19-8C9A-2EBB18E00482}</c15:txfldGUID>
                      <c15:f>'D7'!$BW$133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7639-4787-A417-844F14F4534D}"/>
                </c:ext>
              </c:extLst>
            </c:dLbl>
            <c:dLbl>
              <c:idx val="69"/>
              <c:tx>
                <c:strRef>
                  <c:f>'D7'!$BW$134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{523BC690-1D60-4F57-B27A-6E077B37863B}</c15:txfldGUID>
                      <c15:f>'D7'!$BW$134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7639-4787-A417-844F14F4534D}"/>
                </c:ext>
              </c:extLst>
            </c:dLbl>
            <c:dLbl>
              <c:idx val="70"/>
              <c:tx>
                <c:strRef>
                  <c:f>'D7'!$BW$135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{579AD169-F328-42DA-809E-8F5237CD7B54}</c15:txfldGUID>
                      <c15:f>'D7'!$BW$135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7639-4787-A417-844F14F4534D}"/>
                </c:ext>
              </c:extLst>
            </c:dLbl>
            <c:dLbl>
              <c:idx val="71"/>
              <c:tx>
                <c:strRef>
                  <c:f>'D7'!$BW$136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{0560D66A-94A5-4DB3-BA71-BBDF12A6B7F4}</c15:txfldGUID>
                      <c15:f>'D7'!$BW$136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7639-4787-A417-844F14F4534D}"/>
                </c:ext>
              </c:extLst>
            </c:dLbl>
            <c:dLbl>
              <c:idx val="72"/>
              <c:tx>
                <c:strRef>
                  <c:f>'D7'!$BW$137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{09A569B6-572F-4688-BE25-4778EC46A469}</c15:txfldGUID>
                      <c15:f>'D7'!$BW$137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7639-4787-A417-844F14F4534D}"/>
                </c:ext>
              </c:extLst>
            </c:dLbl>
            <c:dLbl>
              <c:idx val="73"/>
              <c:tx>
                <c:strRef>
                  <c:f>'D7'!$BW$138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{8B783475-7B40-419C-8891-ABE6D5406500}</c15:txfldGUID>
                      <c15:f>'D7'!$BW$138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7639-4787-A417-844F14F4534D}"/>
                </c:ext>
              </c:extLst>
            </c:dLbl>
            <c:dLbl>
              <c:idx val="74"/>
              <c:tx>
                <c:strRef>
                  <c:f>'D7'!$BW$139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{3B11B55F-DF6B-4CD5-BE79-922F9E389F30}</c15:txfldGUID>
                      <c15:f>'D7'!$BW$139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7639-4787-A417-844F14F4534D}"/>
                </c:ext>
              </c:extLst>
            </c:dLbl>
            <c:dLbl>
              <c:idx val="75"/>
              <c:tx>
                <c:strRef>
                  <c:f>'D7'!$BW$140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{721BD788-F3D7-469B-BD90-6A0AFAA1DE1F}</c15:txfldGUID>
                      <c15:f>'D7'!$BW$140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7639-4787-A417-844F14F4534D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'D7'!$BT$68:$BT$143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'D7'!$BU$68:$BU$143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7639-4787-A417-844F14F4534D}"/>
            </c:ext>
          </c:extLst>
        </c:ser>
        <c:ser>
          <c:idx val="1"/>
          <c:order val="1"/>
          <c:tx>
            <c:strRef>
              <c:f>'D7'!$BI$1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'D7'!$BJ$5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{9F07AAE5-D97D-4A02-8D9D-B2A8B63BD400}</c15:txfldGUID>
                      <c15:f>'D7'!$BJ$5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7639-4787-A417-844F14F45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'D7'!$BI$3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'D7'!$BI$4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7639-4787-A417-844F14F45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042176"/>
        <c:axId val="389043712"/>
      </c:scatterChart>
      <c:valAx>
        <c:axId val="38904217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9043712"/>
        <c:crosses val="autoZero"/>
        <c:crossBetween val="midCat"/>
        <c:majorUnit val="100"/>
      </c:valAx>
      <c:valAx>
        <c:axId val="38904371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904217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'D8'!$BS$67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'D8'!$BW$65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{07B83B5F-CC36-40F1-991C-0C20D8E9D935}</c15:txfldGUID>
                      <c15:f>'D8'!$BW$65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6F-4561-85BD-AA6D98B42FF8}"/>
                </c:ext>
              </c:extLst>
            </c:dLbl>
            <c:dLbl>
              <c:idx val="1"/>
              <c:tx>
                <c:strRef>
                  <c:f>'D8'!$BW$66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{F4B70CC1-74C7-4ECF-8AB4-FF0B41689708}</c15:txfldGUID>
                      <c15:f>'D8'!$BW$66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6F-4561-85BD-AA6D98B42FF8}"/>
                </c:ext>
              </c:extLst>
            </c:dLbl>
            <c:dLbl>
              <c:idx val="2"/>
              <c:tx>
                <c:strRef>
                  <c:f>'D8'!$BW$67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{75288371-2F70-4FFF-B92C-FFC7166266E0}</c15:txfldGUID>
                      <c15:f>'D8'!$BW$67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6F-4561-85BD-AA6D98B42FF8}"/>
                </c:ext>
              </c:extLst>
            </c:dLbl>
            <c:dLbl>
              <c:idx val="3"/>
              <c:tx>
                <c:strRef>
                  <c:f>'D8'!$BW$68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{B80766B7-4A2B-4BEF-A277-211CB22A363E}</c15:txfldGUID>
                      <c15:f>'D8'!$BW$68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6F-4561-85BD-AA6D98B42FF8}"/>
                </c:ext>
              </c:extLst>
            </c:dLbl>
            <c:dLbl>
              <c:idx val="4"/>
              <c:tx>
                <c:strRef>
                  <c:f>'D8'!$BW$69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{9F50E83C-8901-4740-A57C-234B0AB8D8D4}</c15:txfldGUID>
                      <c15:f>'D8'!$BW$69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6F-4561-85BD-AA6D98B42FF8}"/>
                </c:ext>
              </c:extLst>
            </c:dLbl>
            <c:dLbl>
              <c:idx val="5"/>
              <c:tx>
                <c:strRef>
                  <c:f>'D8'!$BW$70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{674819C2-8230-492A-8970-D1A1CBD56FD0}</c15:txfldGUID>
                      <c15:f>'D8'!$BW$70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F6F-4561-85BD-AA6D98B42FF8}"/>
                </c:ext>
              </c:extLst>
            </c:dLbl>
            <c:dLbl>
              <c:idx val="6"/>
              <c:tx>
                <c:strRef>
                  <c:f>'D8'!$BW$71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{0120D133-6945-4F69-ADD9-C28E1F9D572A}</c15:txfldGUID>
                      <c15:f>'D8'!$BW$71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6F-4561-85BD-AA6D98B42FF8}"/>
                </c:ext>
              </c:extLst>
            </c:dLbl>
            <c:dLbl>
              <c:idx val="7"/>
              <c:tx>
                <c:strRef>
                  <c:f>'D8'!$BW$72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{8B937872-2C13-4113-AED1-3588AAF72840}</c15:txfldGUID>
                      <c15:f>'D8'!$BW$72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6F-4561-85BD-AA6D98B42FF8}"/>
                </c:ext>
              </c:extLst>
            </c:dLbl>
            <c:dLbl>
              <c:idx val="8"/>
              <c:tx>
                <c:strRef>
                  <c:f>'D8'!$BW$73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{AB4D056C-41D3-4C94-A09E-0C559212A434}</c15:txfldGUID>
                      <c15:f>'D8'!$BW$73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6F-4561-85BD-AA6D98B42FF8}"/>
                </c:ext>
              </c:extLst>
            </c:dLbl>
            <c:dLbl>
              <c:idx val="9"/>
              <c:tx>
                <c:strRef>
                  <c:f>'D8'!$BW$74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{945A2D7A-2CEC-4A39-A8DB-FF65447B8568}</c15:txfldGUID>
                      <c15:f>'D8'!$BW$74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6F-4561-85BD-AA6D98B42FF8}"/>
                </c:ext>
              </c:extLst>
            </c:dLbl>
            <c:dLbl>
              <c:idx val="10"/>
              <c:tx>
                <c:strRef>
                  <c:f>'D8'!$BW$75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{F25F9945-19D4-4AB4-A8B3-BDDFDA7D93E4}</c15:txfldGUID>
                      <c15:f>'D8'!$BW$75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6F-4561-85BD-AA6D98B42FF8}"/>
                </c:ext>
              </c:extLst>
            </c:dLbl>
            <c:dLbl>
              <c:idx val="11"/>
              <c:tx>
                <c:strRef>
                  <c:f>'D8'!$BW$76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{B1193623-F938-4095-8052-2BD115783260}</c15:txfldGUID>
                      <c15:f>'D8'!$BW$76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F6F-4561-85BD-AA6D98B42FF8}"/>
                </c:ext>
              </c:extLst>
            </c:dLbl>
            <c:dLbl>
              <c:idx val="12"/>
              <c:tx>
                <c:strRef>
                  <c:f>'D8'!$BW$77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{9626CCDA-6B5B-43B3-83CB-29BDD1BFA455}</c15:txfldGUID>
                      <c15:f>'D8'!$BW$77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6F-4561-85BD-AA6D98B42FF8}"/>
                </c:ext>
              </c:extLst>
            </c:dLbl>
            <c:dLbl>
              <c:idx val="13"/>
              <c:tx>
                <c:strRef>
                  <c:f>'D8'!$BW$78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{4246D623-84FD-4B19-A7AC-3AFAD8F32AED}</c15:txfldGUID>
                      <c15:f>'D8'!$BW$78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6F-4561-85BD-AA6D98B42FF8}"/>
                </c:ext>
              </c:extLst>
            </c:dLbl>
            <c:dLbl>
              <c:idx val="14"/>
              <c:tx>
                <c:strRef>
                  <c:f>'D8'!$BW$79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{2F62EB36-EE32-4FDE-930E-319C5F78DEB1}</c15:txfldGUID>
                      <c15:f>'D8'!$BW$79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6F-4561-85BD-AA6D98B42FF8}"/>
                </c:ext>
              </c:extLst>
            </c:dLbl>
            <c:dLbl>
              <c:idx val="15"/>
              <c:tx>
                <c:strRef>
                  <c:f>'D8'!$BW$80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{94292840-A7BF-4D5A-BDA0-A2D0BC45DA5E}</c15:txfldGUID>
                      <c15:f>'D8'!$BW$80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6F-4561-85BD-AA6D98B42FF8}"/>
                </c:ext>
              </c:extLst>
            </c:dLbl>
            <c:dLbl>
              <c:idx val="16"/>
              <c:tx>
                <c:strRef>
                  <c:f>'D8'!$BW$81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{DE88FA38-33F9-42DE-9A03-885F55E4FB42}</c15:txfldGUID>
                      <c15:f>'D8'!$BW$81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6F-4561-85BD-AA6D98B42FF8}"/>
                </c:ext>
              </c:extLst>
            </c:dLbl>
            <c:dLbl>
              <c:idx val="17"/>
              <c:tx>
                <c:strRef>
                  <c:f>'D8'!$BW$82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{B344F32A-ED05-4063-B1E8-94D6E6074912}</c15:txfldGUID>
                      <c15:f>'D8'!$BW$82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EF6F-4561-85BD-AA6D98B42FF8}"/>
                </c:ext>
              </c:extLst>
            </c:dLbl>
            <c:dLbl>
              <c:idx val="18"/>
              <c:tx>
                <c:strRef>
                  <c:f>'D8'!$BW$83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{F50BB41B-5D01-4F0D-8E1C-69A0ED744C3D}</c15:txfldGUID>
                      <c15:f>'D8'!$BW$83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6F-4561-85BD-AA6D98B42FF8}"/>
                </c:ext>
              </c:extLst>
            </c:dLbl>
            <c:dLbl>
              <c:idx val="19"/>
              <c:tx>
                <c:strRef>
                  <c:f>'D8'!$BW$84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{88A9D2D2-F912-47C5-AA86-5F6897F779AA}</c15:txfldGUID>
                      <c15:f>'D8'!$BW$84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6F-4561-85BD-AA6D98B42FF8}"/>
                </c:ext>
              </c:extLst>
            </c:dLbl>
            <c:dLbl>
              <c:idx val="20"/>
              <c:tx>
                <c:strRef>
                  <c:f>'D8'!$BW$85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{0FF499C9-FCBE-4298-A5DF-050729564097}</c15:txfldGUID>
                      <c15:f>'D8'!$BW$85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6F-4561-85BD-AA6D98B42FF8}"/>
                </c:ext>
              </c:extLst>
            </c:dLbl>
            <c:dLbl>
              <c:idx val="21"/>
              <c:tx>
                <c:strRef>
                  <c:f>'D8'!$BW$86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{8C146451-45F6-49F4-AF03-45484BAF0C9B}</c15:txfldGUID>
                      <c15:f>'D8'!$BW$86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6F-4561-85BD-AA6D98B42FF8}"/>
                </c:ext>
              </c:extLst>
            </c:dLbl>
            <c:dLbl>
              <c:idx val="22"/>
              <c:tx>
                <c:strRef>
                  <c:f>'D8'!$BW$87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{28ABBD51-968B-4E01-B4E4-52957CB412EC}</c15:txfldGUID>
                      <c15:f>'D8'!$BW$87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6F-4561-85BD-AA6D98B42FF8}"/>
                </c:ext>
              </c:extLst>
            </c:dLbl>
            <c:dLbl>
              <c:idx val="23"/>
              <c:tx>
                <c:strRef>
                  <c:f>'D8'!$BW$88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{582823A8-E778-4EA9-950B-587FD0036EF0}</c15:txfldGUID>
                      <c15:f>'D8'!$BW$88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F6F-4561-85BD-AA6D98B42FF8}"/>
                </c:ext>
              </c:extLst>
            </c:dLbl>
            <c:dLbl>
              <c:idx val="24"/>
              <c:tx>
                <c:strRef>
                  <c:f>'D8'!$BW$89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{04C13974-185A-4B6C-BDDE-5F20DCAF0ABB}</c15:txfldGUID>
                      <c15:f>'D8'!$BW$89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6F-4561-85BD-AA6D98B42FF8}"/>
                </c:ext>
              </c:extLst>
            </c:dLbl>
            <c:dLbl>
              <c:idx val="25"/>
              <c:tx>
                <c:strRef>
                  <c:f>'D8'!$BW$90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{42D395F0-2776-47B6-949F-EE77FFD29A00}</c15:txfldGUID>
                      <c15:f>'D8'!$BW$90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6F-4561-85BD-AA6D98B42FF8}"/>
                </c:ext>
              </c:extLst>
            </c:dLbl>
            <c:dLbl>
              <c:idx val="26"/>
              <c:tx>
                <c:strRef>
                  <c:f>'D8'!$BW$91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{8B77E488-2207-4D15-975D-183D39A5E5B0}</c15:txfldGUID>
                      <c15:f>'D8'!$BW$91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6F-4561-85BD-AA6D98B42FF8}"/>
                </c:ext>
              </c:extLst>
            </c:dLbl>
            <c:dLbl>
              <c:idx val="27"/>
              <c:tx>
                <c:strRef>
                  <c:f>'D8'!$BW$92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{183CD964-1DCE-4D33-B1BC-7D961F935257}</c15:txfldGUID>
                      <c15:f>'D8'!$BW$92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6F-4561-85BD-AA6D98B42FF8}"/>
                </c:ext>
              </c:extLst>
            </c:dLbl>
            <c:dLbl>
              <c:idx val="28"/>
              <c:tx>
                <c:strRef>
                  <c:f>'D8'!$BW$93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{EBDBC939-578F-4DCE-A814-C5E1A10B3E68}</c15:txfldGUID>
                      <c15:f>'D8'!$BW$93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6F-4561-85BD-AA6D98B42FF8}"/>
                </c:ext>
              </c:extLst>
            </c:dLbl>
            <c:dLbl>
              <c:idx val="29"/>
              <c:tx>
                <c:strRef>
                  <c:f>'D8'!$BW$94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{A30239B1-8C88-43DD-8A05-A1E384CF0316}</c15:txfldGUID>
                      <c15:f>'D8'!$BW$94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F6F-4561-85BD-AA6D98B42FF8}"/>
                </c:ext>
              </c:extLst>
            </c:dLbl>
            <c:dLbl>
              <c:idx val="30"/>
              <c:tx>
                <c:strRef>
                  <c:f>'D8'!$BW$95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{9BF0A5A5-876A-494C-B9D3-36CD4B6BD379}</c15:txfldGUID>
                      <c15:f>'D8'!$BW$95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6F-4561-85BD-AA6D98B42FF8}"/>
                </c:ext>
              </c:extLst>
            </c:dLbl>
            <c:dLbl>
              <c:idx val="31"/>
              <c:tx>
                <c:strRef>
                  <c:f>'D8'!$BW$96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{5F019976-7B1C-4705-A1E9-10D274553656}</c15:txfldGUID>
                      <c15:f>'D8'!$BW$96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6F-4561-85BD-AA6D98B42FF8}"/>
                </c:ext>
              </c:extLst>
            </c:dLbl>
            <c:dLbl>
              <c:idx val="32"/>
              <c:tx>
                <c:strRef>
                  <c:f>'D8'!$BW$97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{FE91F4B2-3921-42EA-82FE-BAF15C2E9F04}</c15:txfldGUID>
                      <c15:f>'D8'!$BW$97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6F-4561-85BD-AA6D98B42FF8}"/>
                </c:ext>
              </c:extLst>
            </c:dLbl>
            <c:dLbl>
              <c:idx val="33"/>
              <c:tx>
                <c:strRef>
                  <c:f>'D8'!$BW$98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{3F5A71CA-3E2E-4A83-8A7A-AE050CAC2E65}</c15:txfldGUID>
                      <c15:f>'D8'!$BW$98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6F-4561-85BD-AA6D98B42FF8}"/>
                </c:ext>
              </c:extLst>
            </c:dLbl>
            <c:dLbl>
              <c:idx val="34"/>
              <c:tx>
                <c:strRef>
                  <c:f>'D8'!$BW$99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{8D4D27B7-91F2-41E3-8629-B4C4D67C0711}</c15:txfldGUID>
                      <c15:f>'D8'!$BW$99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6F-4561-85BD-AA6D98B42FF8}"/>
                </c:ext>
              </c:extLst>
            </c:dLbl>
            <c:dLbl>
              <c:idx val="35"/>
              <c:tx>
                <c:strRef>
                  <c:f>'D8'!$BW$100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{FCBA2184-B40C-41BE-BBD6-68FE02FBD3A1}</c15:txfldGUID>
                      <c15:f>'D8'!$BW$100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EF6F-4561-85BD-AA6D98B42FF8}"/>
                </c:ext>
              </c:extLst>
            </c:dLbl>
            <c:dLbl>
              <c:idx val="36"/>
              <c:tx>
                <c:strRef>
                  <c:f>'D8'!$BW$101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{37C048C1-7D49-41BE-AC3E-8855C1B811AF}</c15:txfldGUID>
                      <c15:f>'D8'!$BW$101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EF6F-4561-85BD-AA6D98B42FF8}"/>
                </c:ext>
              </c:extLst>
            </c:dLbl>
            <c:dLbl>
              <c:idx val="37"/>
              <c:tx>
                <c:strRef>
                  <c:f>'D8'!$BW$102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{47552F84-D612-4B28-BD1C-AC8A388F6043}</c15:txfldGUID>
                      <c15:f>'D8'!$BW$102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EF6F-4561-85BD-AA6D98B42FF8}"/>
                </c:ext>
              </c:extLst>
            </c:dLbl>
            <c:dLbl>
              <c:idx val="38"/>
              <c:tx>
                <c:strRef>
                  <c:f>'D8'!$BW$103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{5EC2FC0E-7382-491B-AEA5-DFC3E83E2C97}</c15:txfldGUID>
                      <c15:f>'D8'!$BW$103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EF6F-4561-85BD-AA6D98B42FF8}"/>
                </c:ext>
              </c:extLst>
            </c:dLbl>
            <c:dLbl>
              <c:idx val="39"/>
              <c:tx>
                <c:strRef>
                  <c:f>'D8'!$BW$104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{75BA5B56-ACC1-4135-B57E-9E71CE55C803}</c15:txfldGUID>
                      <c15:f>'D8'!$BW$104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EF6F-4561-85BD-AA6D98B42FF8}"/>
                </c:ext>
              </c:extLst>
            </c:dLbl>
            <c:dLbl>
              <c:idx val="40"/>
              <c:tx>
                <c:strRef>
                  <c:f>'D8'!$BW$105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{5E5D1343-9665-4720-948E-DD74D006CA2B}</c15:txfldGUID>
                      <c15:f>'D8'!$BW$105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EF6F-4561-85BD-AA6D98B42FF8}"/>
                </c:ext>
              </c:extLst>
            </c:dLbl>
            <c:dLbl>
              <c:idx val="41"/>
              <c:tx>
                <c:strRef>
                  <c:f>'D8'!$BW$106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{78FA38FE-310E-46B4-BDDA-EA69403562AA}</c15:txfldGUID>
                      <c15:f>'D8'!$BW$106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EF6F-4561-85BD-AA6D98B42FF8}"/>
                </c:ext>
              </c:extLst>
            </c:dLbl>
            <c:dLbl>
              <c:idx val="42"/>
              <c:tx>
                <c:strRef>
                  <c:f>'D8'!$BW$107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{CD3D7DA9-5E1E-4235-9A2D-03F168020E2B}</c15:txfldGUID>
                      <c15:f>'D8'!$BW$107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EF6F-4561-85BD-AA6D98B42FF8}"/>
                </c:ext>
              </c:extLst>
            </c:dLbl>
            <c:dLbl>
              <c:idx val="43"/>
              <c:tx>
                <c:strRef>
                  <c:f>'D8'!$BW$108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{0DD74102-B1D2-43CC-8AF1-D937B6150B95}</c15:txfldGUID>
                      <c15:f>'D8'!$BW$108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EF6F-4561-85BD-AA6D98B42FF8}"/>
                </c:ext>
              </c:extLst>
            </c:dLbl>
            <c:dLbl>
              <c:idx val="44"/>
              <c:tx>
                <c:strRef>
                  <c:f>'D8'!$BW$109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{FF6C354C-44BA-4734-A79F-03135AC0B810}</c15:txfldGUID>
                      <c15:f>'D8'!$BW$109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EF6F-4561-85BD-AA6D98B42FF8}"/>
                </c:ext>
              </c:extLst>
            </c:dLbl>
            <c:dLbl>
              <c:idx val="45"/>
              <c:tx>
                <c:strRef>
                  <c:f>'D8'!$BW$110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{4EB27DE3-D8D8-49EF-BA6B-E0C796028189}</c15:txfldGUID>
                      <c15:f>'D8'!$BW$110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EF6F-4561-85BD-AA6D98B42FF8}"/>
                </c:ext>
              </c:extLst>
            </c:dLbl>
            <c:dLbl>
              <c:idx val="46"/>
              <c:tx>
                <c:strRef>
                  <c:f>'D8'!$BW$111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{0D200E06-970D-4076-BA0B-1EA4CEC8F8B0}</c15:txfldGUID>
                      <c15:f>'D8'!$BW$111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EF6F-4561-85BD-AA6D98B42FF8}"/>
                </c:ext>
              </c:extLst>
            </c:dLbl>
            <c:dLbl>
              <c:idx val="47"/>
              <c:tx>
                <c:strRef>
                  <c:f>'D8'!$BW$112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{A5534C07-B583-44C0-80A8-8B37113E5C48}</c15:txfldGUID>
                      <c15:f>'D8'!$BW$112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EF6F-4561-85BD-AA6D98B42FF8}"/>
                </c:ext>
              </c:extLst>
            </c:dLbl>
            <c:dLbl>
              <c:idx val="48"/>
              <c:tx>
                <c:strRef>
                  <c:f>'D8'!$BW$113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{F90877FE-C7F0-43E0-9A53-E34DE40B4580}</c15:txfldGUID>
                      <c15:f>'D8'!$BW$113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EF6F-4561-85BD-AA6D98B42FF8}"/>
                </c:ext>
              </c:extLst>
            </c:dLbl>
            <c:dLbl>
              <c:idx val="49"/>
              <c:tx>
                <c:strRef>
                  <c:f>'D8'!$BW$114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{EACCC835-9189-4767-B176-017D73AA0416}</c15:txfldGUID>
                      <c15:f>'D8'!$BW$114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EF6F-4561-85BD-AA6D98B42FF8}"/>
                </c:ext>
              </c:extLst>
            </c:dLbl>
            <c:dLbl>
              <c:idx val="50"/>
              <c:tx>
                <c:strRef>
                  <c:f>'D8'!$BW$115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{B294D4C3-7D32-4133-AC73-D0E864A24563}</c15:txfldGUID>
                      <c15:f>'D8'!$BW$115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EF6F-4561-85BD-AA6D98B42FF8}"/>
                </c:ext>
              </c:extLst>
            </c:dLbl>
            <c:dLbl>
              <c:idx val="51"/>
              <c:tx>
                <c:strRef>
                  <c:f>'D8'!$BW$116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{03E91DD6-B358-4703-B97C-49324BDB489C}</c15:txfldGUID>
                      <c15:f>'D8'!$BW$116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EF6F-4561-85BD-AA6D98B42FF8}"/>
                </c:ext>
              </c:extLst>
            </c:dLbl>
            <c:dLbl>
              <c:idx val="52"/>
              <c:tx>
                <c:strRef>
                  <c:f>'D8'!$BW$117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{8259C020-83ED-4A40-A098-AA87580A9962}</c15:txfldGUID>
                      <c15:f>'D8'!$BW$117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EF6F-4561-85BD-AA6D98B42FF8}"/>
                </c:ext>
              </c:extLst>
            </c:dLbl>
            <c:dLbl>
              <c:idx val="53"/>
              <c:tx>
                <c:strRef>
                  <c:f>'D8'!$BW$118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{55F3EA59-4CFB-4F62-81AE-9D9C254131D4}</c15:txfldGUID>
                      <c15:f>'D8'!$BW$118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EF6F-4561-85BD-AA6D98B42FF8}"/>
                </c:ext>
              </c:extLst>
            </c:dLbl>
            <c:dLbl>
              <c:idx val="54"/>
              <c:tx>
                <c:strRef>
                  <c:f>'D8'!$BW$119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{4F8BFCBA-8EED-4976-AD20-1353A0A925C1}</c15:txfldGUID>
                      <c15:f>'D8'!$BW$119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EF6F-4561-85BD-AA6D98B42FF8}"/>
                </c:ext>
              </c:extLst>
            </c:dLbl>
            <c:dLbl>
              <c:idx val="55"/>
              <c:tx>
                <c:strRef>
                  <c:f>'D8'!$BW$120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{12B53677-A2C3-4D82-9559-F92D65431D8B}</c15:txfldGUID>
                      <c15:f>'D8'!$BW$120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EF6F-4561-85BD-AA6D98B42FF8}"/>
                </c:ext>
              </c:extLst>
            </c:dLbl>
            <c:dLbl>
              <c:idx val="56"/>
              <c:tx>
                <c:strRef>
                  <c:f>'D8'!$BW$121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{C6120060-3A55-4257-8EC1-46F1A5CAF528}</c15:txfldGUID>
                      <c15:f>'D8'!$BW$121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EF6F-4561-85BD-AA6D98B42FF8}"/>
                </c:ext>
              </c:extLst>
            </c:dLbl>
            <c:dLbl>
              <c:idx val="57"/>
              <c:tx>
                <c:strRef>
                  <c:f>'D8'!$BW$122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{23BDEC1F-0EC6-4B99-B902-277C9C3533C0}</c15:txfldGUID>
                      <c15:f>'D8'!$BW$122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EF6F-4561-85BD-AA6D98B42FF8}"/>
                </c:ext>
              </c:extLst>
            </c:dLbl>
            <c:dLbl>
              <c:idx val="58"/>
              <c:tx>
                <c:strRef>
                  <c:f>'D8'!$BW$123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{12EDE6DC-14B6-4E42-80E3-7EA8C95251E1}</c15:txfldGUID>
                      <c15:f>'D8'!$BW$123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EF6F-4561-85BD-AA6D98B42FF8}"/>
                </c:ext>
              </c:extLst>
            </c:dLbl>
            <c:dLbl>
              <c:idx val="59"/>
              <c:tx>
                <c:strRef>
                  <c:f>'D8'!$BW$124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{C3634477-8763-4CC5-8A9F-A36E7030332C}</c15:txfldGUID>
                      <c15:f>'D8'!$BW$124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EF6F-4561-85BD-AA6D98B42FF8}"/>
                </c:ext>
              </c:extLst>
            </c:dLbl>
            <c:dLbl>
              <c:idx val="60"/>
              <c:tx>
                <c:strRef>
                  <c:f>'D8'!$BW$125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{2BF95160-560B-4A4D-B5DC-2056499C4584}</c15:txfldGUID>
                      <c15:f>'D8'!$BW$125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EF6F-4561-85BD-AA6D98B42FF8}"/>
                </c:ext>
              </c:extLst>
            </c:dLbl>
            <c:dLbl>
              <c:idx val="61"/>
              <c:tx>
                <c:strRef>
                  <c:f>'D8'!$BW$126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{5EE63636-289D-47DB-A63A-4C6E3293AC4E}</c15:txfldGUID>
                      <c15:f>'D8'!$BW$126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EF6F-4561-85BD-AA6D98B42FF8}"/>
                </c:ext>
              </c:extLst>
            </c:dLbl>
            <c:dLbl>
              <c:idx val="62"/>
              <c:tx>
                <c:strRef>
                  <c:f>'D8'!$BW$127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{C909CFDF-0BCA-43F4-9ABA-9CE8768B31A3}</c15:txfldGUID>
                      <c15:f>'D8'!$BW$127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EF6F-4561-85BD-AA6D98B42FF8}"/>
                </c:ext>
              </c:extLst>
            </c:dLbl>
            <c:dLbl>
              <c:idx val="63"/>
              <c:tx>
                <c:strRef>
                  <c:f>'D8'!$BW$128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{D0320CFE-3477-464D-97A5-5F113EAD87CA}</c15:txfldGUID>
                      <c15:f>'D8'!$BW$128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EF6F-4561-85BD-AA6D98B42FF8}"/>
                </c:ext>
              </c:extLst>
            </c:dLbl>
            <c:dLbl>
              <c:idx val="64"/>
              <c:tx>
                <c:strRef>
                  <c:f>'D8'!$BW$129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{140514B2-AE1A-4BE3-B19C-BB518794A870}</c15:txfldGUID>
                      <c15:f>'D8'!$BW$129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EF6F-4561-85BD-AA6D98B42FF8}"/>
                </c:ext>
              </c:extLst>
            </c:dLbl>
            <c:dLbl>
              <c:idx val="65"/>
              <c:tx>
                <c:strRef>
                  <c:f>'D8'!$BW$130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{6D7C29CC-2754-4BBE-B2C2-2887C143C112}</c15:txfldGUID>
                      <c15:f>'D8'!$BW$130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EF6F-4561-85BD-AA6D98B42FF8}"/>
                </c:ext>
              </c:extLst>
            </c:dLbl>
            <c:dLbl>
              <c:idx val="66"/>
              <c:tx>
                <c:strRef>
                  <c:f>'D8'!$BW$131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{57BA3F2F-119D-44BC-B2B7-871537597508}</c15:txfldGUID>
                      <c15:f>'D8'!$BW$131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EF6F-4561-85BD-AA6D98B42FF8}"/>
                </c:ext>
              </c:extLst>
            </c:dLbl>
            <c:dLbl>
              <c:idx val="67"/>
              <c:tx>
                <c:strRef>
                  <c:f>'D8'!$BW$132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{1B5719DD-C4D1-4426-8DE9-B26A145E0F38}</c15:txfldGUID>
                      <c15:f>'D8'!$BW$132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EF6F-4561-85BD-AA6D98B42FF8}"/>
                </c:ext>
              </c:extLst>
            </c:dLbl>
            <c:dLbl>
              <c:idx val="68"/>
              <c:tx>
                <c:strRef>
                  <c:f>'D8'!$BW$133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{07D2837B-455F-4AC7-9B46-36C6B04EEF39}</c15:txfldGUID>
                      <c15:f>'D8'!$BW$133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EF6F-4561-85BD-AA6D98B42FF8}"/>
                </c:ext>
              </c:extLst>
            </c:dLbl>
            <c:dLbl>
              <c:idx val="69"/>
              <c:tx>
                <c:strRef>
                  <c:f>'D8'!$BW$134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{F3A77E54-BE2E-4B37-8AEF-6485827043BD}</c15:txfldGUID>
                      <c15:f>'D8'!$BW$134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EF6F-4561-85BD-AA6D98B42FF8}"/>
                </c:ext>
              </c:extLst>
            </c:dLbl>
            <c:dLbl>
              <c:idx val="70"/>
              <c:tx>
                <c:strRef>
                  <c:f>'D8'!$BW$135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{E7E70AE7-AE74-4EE3-A653-D07596B7734C}</c15:txfldGUID>
                      <c15:f>'D8'!$BW$135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EF6F-4561-85BD-AA6D98B42FF8}"/>
                </c:ext>
              </c:extLst>
            </c:dLbl>
            <c:dLbl>
              <c:idx val="71"/>
              <c:tx>
                <c:strRef>
                  <c:f>'D8'!$BW$136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{7A42FFA0-0434-452F-BDFE-9C88A61431C7}</c15:txfldGUID>
                      <c15:f>'D8'!$BW$136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EF6F-4561-85BD-AA6D98B42FF8}"/>
                </c:ext>
              </c:extLst>
            </c:dLbl>
            <c:dLbl>
              <c:idx val="72"/>
              <c:tx>
                <c:strRef>
                  <c:f>'D8'!$BW$137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{EA270E4F-ECFE-45D4-BE28-E89E9155A736}</c15:txfldGUID>
                      <c15:f>'D8'!$BW$137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EF6F-4561-85BD-AA6D98B42FF8}"/>
                </c:ext>
              </c:extLst>
            </c:dLbl>
            <c:dLbl>
              <c:idx val="73"/>
              <c:tx>
                <c:strRef>
                  <c:f>'D8'!$BW$138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{D69EC772-7A35-4970-A29D-F2A61EA536C5}</c15:txfldGUID>
                      <c15:f>'D8'!$BW$138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EF6F-4561-85BD-AA6D98B42FF8}"/>
                </c:ext>
              </c:extLst>
            </c:dLbl>
            <c:dLbl>
              <c:idx val="74"/>
              <c:tx>
                <c:strRef>
                  <c:f>'D8'!$BW$139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{F418DA40-F931-42EA-BB66-058860227ACE}</c15:txfldGUID>
                      <c15:f>'D8'!$BW$139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EF6F-4561-85BD-AA6D98B42FF8}"/>
                </c:ext>
              </c:extLst>
            </c:dLbl>
            <c:dLbl>
              <c:idx val="75"/>
              <c:tx>
                <c:strRef>
                  <c:f>'D8'!$BW$140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{B5541B93-B3CB-4458-BCD3-2533D5C38DB7}</c15:txfldGUID>
                      <c15:f>'D8'!$BW$140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EF6F-4561-85BD-AA6D98B42FF8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'D8'!$BT$68:$BT$143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'D8'!$BU$68:$BU$143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EF6F-4561-85BD-AA6D98B42FF8}"/>
            </c:ext>
          </c:extLst>
        </c:ser>
        <c:ser>
          <c:idx val="1"/>
          <c:order val="1"/>
          <c:tx>
            <c:strRef>
              <c:f>'D8'!$BI$1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'D8'!$BJ$5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{72F297EA-497A-4A55-BD95-93CE794C8EF2}</c15:txfldGUID>
                      <c15:f>'D8'!$BJ$5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EF6F-4561-85BD-AA6D98B42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'D8'!$BI$3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'D8'!$BI$4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EF6F-4561-85BD-AA6D98B42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36096"/>
        <c:axId val="406519808"/>
      </c:scatterChart>
      <c:valAx>
        <c:axId val="40643609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06519808"/>
        <c:crosses val="autoZero"/>
        <c:crossBetween val="midCat"/>
        <c:majorUnit val="100"/>
      </c:valAx>
      <c:valAx>
        <c:axId val="40651980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0643609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'D9'!$BS$67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'D9'!$BW$65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{0D1D345E-468D-4EAD-A756-57291970AB7B}</c15:txfldGUID>
                      <c15:f>'D9'!$BW$65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A43-4153-B97E-DB04DCF46B2D}"/>
                </c:ext>
              </c:extLst>
            </c:dLbl>
            <c:dLbl>
              <c:idx val="1"/>
              <c:tx>
                <c:strRef>
                  <c:f>'D9'!$BW$66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{951CFE5C-61CA-4AA2-A29B-730232ED973E}</c15:txfldGUID>
                      <c15:f>'D9'!$BW$66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A43-4153-B97E-DB04DCF46B2D}"/>
                </c:ext>
              </c:extLst>
            </c:dLbl>
            <c:dLbl>
              <c:idx val="2"/>
              <c:tx>
                <c:strRef>
                  <c:f>'D9'!$BW$67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{CF0B0A00-8BF2-4A86-AC59-1FBC4C683BA4}</c15:txfldGUID>
                      <c15:f>'D9'!$BW$67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A43-4153-B97E-DB04DCF46B2D}"/>
                </c:ext>
              </c:extLst>
            </c:dLbl>
            <c:dLbl>
              <c:idx val="3"/>
              <c:tx>
                <c:strRef>
                  <c:f>'D9'!$BW$68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{1569FEFA-563A-4BF7-AA1E-54D10707C42B}</c15:txfldGUID>
                      <c15:f>'D9'!$BW$68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A43-4153-B97E-DB04DCF46B2D}"/>
                </c:ext>
              </c:extLst>
            </c:dLbl>
            <c:dLbl>
              <c:idx val="4"/>
              <c:tx>
                <c:strRef>
                  <c:f>'D9'!$BW$69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{3AB8F462-19B9-4156-A0C5-12856DFAA0B0}</c15:txfldGUID>
                      <c15:f>'D9'!$BW$69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A43-4153-B97E-DB04DCF46B2D}"/>
                </c:ext>
              </c:extLst>
            </c:dLbl>
            <c:dLbl>
              <c:idx val="5"/>
              <c:tx>
                <c:strRef>
                  <c:f>'D9'!$BW$70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{17991E71-B3B2-4608-825C-DF33E8B6E0EA}</c15:txfldGUID>
                      <c15:f>'D9'!$BW$70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A43-4153-B97E-DB04DCF46B2D}"/>
                </c:ext>
              </c:extLst>
            </c:dLbl>
            <c:dLbl>
              <c:idx val="6"/>
              <c:tx>
                <c:strRef>
                  <c:f>'D9'!$BW$71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{D2BE8AEB-FE5D-4D12-A4A3-A9375B0178C8}</c15:txfldGUID>
                      <c15:f>'D9'!$BW$71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A43-4153-B97E-DB04DCF46B2D}"/>
                </c:ext>
              </c:extLst>
            </c:dLbl>
            <c:dLbl>
              <c:idx val="7"/>
              <c:tx>
                <c:strRef>
                  <c:f>'D9'!$BW$72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{B9FF1956-D6CE-4A7F-A3D5-E1944D865952}</c15:txfldGUID>
                      <c15:f>'D9'!$BW$72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A43-4153-B97E-DB04DCF46B2D}"/>
                </c:ext>
              </c:extLst>
            </c:dLbl>
            <c:dLbl>
              <c:idx val="8"/>
              <c:tx>
                <c:strRef>
                  <c:f>'D9'!$BW$73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{8C4EFEB2-F5C7-4AA0-8610-87311FAF74D5}</c15:txfldGUID>
                      <c15:f>'D9'!$BW$73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A43-4153-B97E-DB04DCF46B2D}"/>
                </c:ext>
              </c:extLst>
            </c:dLbl>
            <c:dLbl>
              <c:idx val="9"/>
              <c:tx>
                <c:strRef>
                  <c:f>'D9'!$BW$74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{728FAA3E-3BB8-412E-9195-0F0CA4157436}</c15:txfldGUID>
                      <c15:f>'D9'!$BW$74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A43-4153-B97E-DB04DCF46B2D}"/>
                </c:ext>
              </c:extLst>
            </c:dLbl>
            <c:dLbl>
              <c:idx val="10"/>
              <c:tx>
                <c:strRef>
                  <c:f>'D9'!$BW$75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{6D060CAD-2E2D-4D66-8C81-CCA79E03E2AE}</c15:txfldGUID>
                      <c15:f>'D9'!$BW$75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A43-4153-B97E-DB04DCF46B2D}"/>
                </c:ext>
              </c:extLst>
            </c:dLbl>
            <c:dLbl>
              <c:idx val="11"/>
              <c:tx>
                <c:strRef>
                  <c:f>'D9'!$BW$76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{6E17A225-6E15-4FCE-9778-BCA36A1E53B6}</c15:txfldGUID>
                      <c15:f>'D9'!$BW$76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A43-4153-B97E-DB04DCF46B2D}"/>
                </c:ext>
              </c:extLst>
            </c:dLbl>
            <c:dLbl>
              <c:idx val="12"/>
              <c:tx>
                <c:strRef>
                  <c:f>'D9'!$BW$77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{B7966F64-B526-4EDB-8A9C-8DBD8664C2A4}</c15:txfldGUID>
                      <c15:f>'D9'!$BW$77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A43-4153-B97E-DB04DCF46B2D}"/>
                </c:ext>
              </c:extLst>
            </c:dLbl>
            <c:dLbl>
              <c:idx val="13"/>
              <c:tx>
                <c:strRef>
                  <c:f>'D9'!$BW$78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{EB9205DA-5754-44E8-A2D4-25194BF3916E}</c15:txfldGUID>
                      <c15:f>'D9'!$BW$78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A43-4153-B97E-DB04DCF46B2D}"/>
                </c:ext>
              </c:extLst>
            </c:dLbl>
            <c:dLbl>
              <c:idx val="14"/>
              <c:tx>
                <c:strRef>
                  <c:f>'D9'!$BW$79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{398A9678-8E67-4FF2-B058-82B1B73374B5}</c15:txfldGUID>
                      <c15:f>'D9'!$BW$79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A43-4153-B97E-DB04DCF46B2D}"/>
                </c:ext>
              </c:extLst>
            </c:dLbl>
            <c:dLbl>
              <c:idx val="15"/>
              <c:tx>
                <c:strRef>
                  <c:f>'D9'!$BW$80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{1FE652E4-F567-4AE9-ACD9-8DCD677AF074}</c15:txfldGUID>
                      <c15:f>'D9'!$BW$80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A43-4153-B97E-DB04DCF46B2D}"/>
                </c:ext>
              </c:extLst>
            </c:dLbl>
            <c:dLbl>
              <c:idx val="16"/>
              <c:tx>
                <c:strRef>
                  <c:f>'D9'!$BW$81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{9B9D3924-3C53-4628-AA22-84EFCD1AAABB}</c15:txfldGUID>
                      <c15:f>'D9'!$BW$81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A43-4153-B97E-DB04DCF46B2D}"/>
                </c:ext>
              </c:extLst>
            </c:dLbl>
            <c:dLbl>
              <c:idx val="17"/>
              <c:tx>
                <c:strRef>
                  <c:f>'D9'!$BW$82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{99F713D5-F220-43B8-932D-68888ED4C87C}</c15:txfldGUID>
                      <c15:f>'D9'!$BW$82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A43-4153-B97E-DB04DCF46B2D}"/>
                </c:ext>
              </c:extLst>
            </c:dLbl>
            <c:dLbl>
              <c:idx val="18"/>
              <c:tx>
                <c:strRef>
                  <c:f>'D9'!$BW$83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{CCA08218-05FE-493E-B616-62E0D46D6D3D}</c15:txfldGUID>
                      <c15:f>'D9'!$BW$83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A43-4153-B97E-DB04DCF46B2D}"/>
                </c:ext>
              </c:extLst>
            </c:dLbl>
            <c:dLbl>
              <c:idx val="19"/>
              <c:tx>
                <c:strRef>
                  <c:f>'D9'!$BW$84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{3CF3AFC4-BA45-431F-AD09-0803B0C59C8A}</c15:txfldGUID>
                      <c15:f>'D9'!$BW$84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A43-4153-B97E-DB04DCF46B2D}"/>
                </c:ext>
              </c:extLst>
            </c:dLbl>
            <c:dLbl>
              <c:idx val="20"/>
              <c:tx>
                <c:strRef>
                  <c:f>'D9'!$BW$85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{6761AB70-C367-4FCE-98D1-5CCDD7D55D87}</c15:txfldGUID>
                      <c15:f>'D9'!$BW$85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A43-4153-B97E-DB04DCF46B2D}"/>
                </c:ext>
              </c:extLst>
            </c:dLbl>
            <c:dLbl>
              <c:idx val="21"/>
              <c:tx>
                <c:strRef>
                  <c:f>'D9'!$BW$86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{2C6E1677-0538-4329-AE91-A35B479632D2}</c15:txfldGUID>
                      <c15:f>'D9'!$BW$86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A43-4153-B97E-DB04DCF46B2D}"/>
                </c:ext>
              </c:extLst>
            </c:dLbl>
            <c:dLbl>
              <c:idx val="22"/>
              <c:tx>
                <c:strRef>
                  <c:f>'D9'!$BW$87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{7BBFC933-783C-47D0-B2DA-4FB2A6570B41}</c15:txfldGUID>
                      <c15:f>'D9'!$BW$87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A43-4153-B97E-DB04DCF46B2D}"/>
                </c:ext>
              </c:extLst>
            </c:dLbl>
            <c:dLbl>
              <c:idx val="23"/>
              <c:tx>
                <c:strRef>
                  <c:f>'D9'!$BW$88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{9463040D-6EA5-4EB1-9FA7-F76F83E138DA}</c15:txfldGUID>
                      <c15:f>'D9'!$BW$88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A43-4153-B97E-DB04DCF46B2D}"/>
                </c:ext>
              </c:extLst>
            </c:dLbl>
            <c:dLbl>
              <c:idx val="24"/>
              <c:tx>
                <c:strRef>
                  <c:f>'D9'!$BW$89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{6D1573E4-F0A4-49DD-B2CA-0D6BBF64AA5E}</c15:txfldGUID>
                      <c15:f>'D9'!$BW$89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A43-4153-B97E-DB04DCF46B2D}"/>
                </c:ext>
              </c:extLst>
            </c:dLbl>
            <c:dLbl>
              <c:idx val="25"/>
              <c:tx>
                <c:strRef>
                  <c:f>'D9'!$BW$90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{C7E8DE4A-7CBF-47D9-AC1E-003F13C1B7A8}</c15:txfldGUID>
                      <c15:f>'D9'!$BW$90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A43-4153-B97E-DB04DCF46B2D}"/>
                </c:ext>
              </c:extLst>
            </c:dLbl>
            <c:dLbl>
              <c:idx val="26"/>
              <c:tx>
                <c:strRef>
                  <c:f>'D9'!$BW$91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{8DE40160-76ED-4B6C-A959-28E05874B9C3}</c15:txfldGUID>
                      <c15:f>'D9'!$BW$91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A43-4153-B97E-DB04DCF46B2D}"/>
                </c:ext>
              </c:extLst>
            </c:dLbl>
            <c:dLbl>
              <c:idx val="27"/>
              <c:tx>
                <c:strRef>
                  <c:f>'D9'!$BW$92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{194FC52B-DA63-4CB0-B6E6-F89E788D620D}</c15:txfldGUID>
                      <c15:f>'D9'!$BW$92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A43-4153-B97E-DB04DCF46B2D}"/>
                </c:ext>
              </c:extLst>
            </c:dLbl>
            <c:dLbl>
              <c:idx val="28"/>
              <c:tx>
                <c:strRef>
                  <c:f>'D9'!$BW$93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{92368BB9-E975-4DBF-99E3-0D6AF3411105}</c15:txfldGUID>
                      <c15:f>'D9'!$BW$93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A43-4153-B97E-DB04DCF46B2D}"/>
                </c:ext>
              </c:extLst>
            </c:dLbl>
            <c:dLbl>
              <c:idx val="29"/>
              <c:tx>
                <c:strRef>
                  <c:f>'D9'!$BW$94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{0853F2AC-9083-4346-8622-A04DF20B793D}</c15:txfldGUID>
                      <c15:f>'D9'!$BW$94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DA43-4153-B97E-DB04DCF46B2D}"/>
                </c:ext>
              </c:extLst>
            </c:dLbl>
            <c:dLbl>
              <c:idx val="30"/>
              <c:tx>
                <c:strRef>
                  <c:f>'D9'!$BW$95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{D395C16E-5E46-4A51-B636-1E4E35F75E71}</c15:txfldGUID>
                      <c15:f>'D9'!$BW$95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A43-4153-B97E-DB04DCF46B2D}"/>
                </c:ext>
              </c:extLst>
            </c:dLbl>
            <c:dLbl>
              <c:idx val="31"/>
              <c:tx>
                <c:strRef>
                  <c:f>'D9'!$BW$96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{06429BF4-0FB2-484F-A655-B187A42CF4B0}</c15:txfldGUID>
                      <c15:f>'D9'!$BW$96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A43-4153-B97E-DB04DCF46B2D}"/>
                </c:ext>
              </c:extLst>
            </c:dLbl>
            <c:dLbl>
              <c:idx val="32"/>
              <c:tx>
                <c:strRef>
                  <c:f>'D9'!$BW$97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{F80827A5-E880-4065-9D32-5D102522F062}</c15:txfldGUID>
                      <c15:f>'D9'!$BW$97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A43-4153-B97E-DB04DCF46B2D}"/>
                </c:ext>
              </c:extLst>
            </c:dLbl>
            <c:dLbl>
              <c:idx val="33"/>
              <c:tx>
                <c:strRef>
                  <c:f>'D9'!$BW$98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{FBECD261-1B8C-4BC5-92A6-5FC4BC5E272A}</c15:txfldGUID>
                      <c15:f>'D9'!$BW$98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A43-4153-B97E-DB04DCF46B2D}"/>
                </c:ext>
              </c:extLst>
            </c:dLbl>
            <c:dLbl>
              <c:idx val="34"/>
              <c:tx>
                <c:strRef>
                  <c:f>'D9'!$BW$99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{0D3EB811-B585-4599-B3E1-1F87860BBCFC}</c15:txfldGUID>
                      <c15:f>'D9'!$BW$99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A43-4153-B97E-DB04DCF46B2D}"/>
                </c:ext>
              </c:extLst>
            </c:dLbl>
            <c:dLbl>
              <c:idx val="35"/>
              <c:tx>
                <c:strRef>
                  <c:f>'D9'!$BW$100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{5E84C00B-23CE-44EA-B306-E28249BEDB4B}</c15:txfldGUID>
                      <c15:f>'D9'!$BW$100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DA43-4153-B97E-DB04DCF46B2D}"/>
                </c:ext>
              </c:extLst>
            </c:dLbl>
            <c:dLbl>
              <c:idx val="36"/>
              <c:tx>
                <c:strRef>
                  <c:f>'D9'!$BW$101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{B17FEF0E-0353-4C7C-99EE-1077F46A4CEF}</c15:txfldGUID>
                      <c15:f>'D9'!$BW$101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DA43-4153-B97E-DB04DCF46B2D}"/>
                </c:ext>
              </c:extLst>
            </c:dLbl>
            <c:dLbl>
              <c:idx val="37"/>
              <c:tx>
                <c:strRef>
                  <c:f>'D9'!$BW$102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{555DAED9-DCE9-4126-B7EB-2CA0D9E1AE4C}</c15:txfldGUID>
                      <c15:f>'D9'!$BW$102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DA43-4153-B97E-DB04DCF46B2D}"/>
                </c:ext>
              </c:extLst>
            </c:dLbl>
            <c:dLbl>
              <c:idx val="38"/>
              <c:tx>
                <c:strRef>
                  <c:f>'D9'!$BW$103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{7D6C55D3-C2B7-45A1-B880-CBD1E4025464}</c15:txfldGUID>
                      <c15:f>'D9'!$BW$103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DA43-4153-B97E-DB04DCF46B2D}"/>
                </c:ext>
              </c:extLst>
            </c:dLbl>
            <c:dLbl>
              <c:idx val="39"/>
              <c:tx>
                <c:strRef>
                  <c:f>'D9'!$BW$104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{6511DA1A-2D76-44AB-94E5-728478681CE6}</c15:txfldGUID>
                      <c15:f>'D9'!$BW$104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DA43-4153-B97E-DB04DCF46B2D}"/>
                </c:ext>
              </c:extLst>
            </c:dLbl>
            <c:dLbl>
              <c:idx val="40"/>
              <c:tx>
                <c:strRef>
                  <c:f>'D9'!$BW$105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{A015BD02-8EE7-43AC-824A-E485B903FDDD}</c15:txfldGUID>
                      <c15:f>'D9'!$BW$105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DA43-4153-B97E-DB04DCF46B2D}"/>
                </c:ext>
              </c:extLst>
            </c:dLbl>
            <c:dLbl>
              <c:idx val="41"/>
              <c:tx>
                <c:strRef>
                  <c:f>'D9'!$BW$106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{D7AC4ED4-2C98-4E7B-89E3-96C963224AE0}</c15:txfldGUID>
                      <c15:f>'D9'!$BW$106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DA43-4153-B97E-DB04DCF46B2D}"/>
                </c:ext>
              </c:extLst>
            </c:dLbl>
            <c:dLbl>
              <c:idx val="42"/>
              <c:tx>
                <c:strRef>
                  <c:f>'D9'!$BW$107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{709012C0-0509-4FE4-AA2D-E567ABCAD631}</c15:txfldGUID>
                      <c15:f>'D9'!$BW$107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DA43-4153-B97E-DB04DCF46B2D}"/>
                </c:ext>
              </c:extLst>
            </c:dLbl>
            <c:dLbl>
              <c:idx val="43"/>
              <c:tx>
                <c:strRef>
                  <c:f>'D9'!$BW$108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{5E30A3F7-9EED-4CA8-9D08-E429D27AD17C}</c15:txfldGUID>
                      <c15:f>'D9'!$BW$108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DA43-4153-B97E-DB04DCF46B2D}"/>
                </c:ext>
              </c:extLst>
            </c:dLbl>
            <c:dLbl>
              <c:idx val="44"/>
              <c:tx>
                <c:strRef>
                  <c:f>'D9'!$BW$109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{D132BCF5-F254-4724-9E13-F305B341BD99}</c15:txfldGUID>
                      <c15:f>'D9'!$BW$109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DA43-4153-B97E-DB04DCF46B2D}"/>
                </c:ext>
              </c:extLst>
            </c:dLbl>
            <c:dLbl>
              <c:idx val="45"/>
              <c:tx>
                <c:strRef>
                  <c:f>'D9'!$BW$110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{A1CDBCF3-2BDA-4E6C-A679-2DB4C049718C}</c15:txfldGUID>
                      <c15:f>'D9'!$BW$110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DA43-4153-B97E-DB04DCF46B2D}"/>
                </c:ext>
              </c:extLst>
            </c:dLbl>
            <c:dLbl>
              <c:idx val="46"/>
              <c:tx>
                <c:strRef>
                  <c:f>'D9'!$BW$111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{2CF6B4BE-EE42-4806-92F5-3C9C2C9914AE}</c15:txfldGUID>
                      <c15:f>'D9'!$BW$111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DA43-4153-B97E-DB04DCF46B2D}"/>
                </c:ext>
              </c:extLst>
            </c:dLbl>
            <c:dLbl>
              <c:idx val="47"/>
              <c:tx>
                <c:strRef>
                  <c:f>'D9'!$BW$112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{8F1BCB64-495D-4594-AB45-4293737F6202}</c15:txfldGUID>
                      <c15:f>'D9'!$BW$112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DA43-4153-B97E-DB04DCF46B2D}"/>
                </c:ext>
              </c:extLst>
            </c:dLbl>
            <c:dLbl>
              <c:idx val="48"/>
              <c:tx>
                <c:strRef>
                  <c:f>'D9'!$BW$113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{5F35EFB6-7759-46FA-A563-EA2EB6B16EBE}</c15:txfldGUID>
                      <c15:f>'D9'!$BW$113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DA43-4153-B97E-DB04DCF46B2D}"/>
                </c:ext>
              </c:extLst>
            </c:dLbl>
            <c:dLbl>
              <c:idx val="49"/>
              <c:tx>
                <c:strRef>
                  <c:f>'D9'!$BW$114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{F809E643-A0B6-4A6E-BAD8-B4AFEB175E45}</c15:txfldGUID>
                      <c15:f>'D9'!$BW$114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DA43-4153-B97E-DB04DCF46B2D}"/>
                </c:ext>
              </c:extLst>
            </c:dLbl>
            <c:dLbl>
              <c:idx val="50"/>
              <c:tx>
                <c:strRef>
                  <c:f>'D9'!$BW$115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{5718F634-6897-46C5-8F1A-9B2CF9242DB2}</c15:txfldGUID>
                      <c15:f>'D9'!$BW$115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DA43-4153-B97E-DB04DCF46B2D}"/>
                </c:ext>
              </c:extLst>
            </c:dLbl>
            <c:dLbl>
              <c:idx val="51"/>
              <c:tx>
                <c:strRef>
                  <c:f>'D9'!$BW$116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{BDC213AE-6D37-4380-96CC-2C32B7CCCFA3}</c15:txfldGUID>
                      <c15:f>'D9'!$BW$116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DA43-4153-B97E-DB04DCF46B2D}"/>
                </c:ext>
              </c:extLst>
            </c:dLbl>
            <c:dLbl>
              <c:idx val="52"/>
              <c:tx>
                <c:strRef>
                  <c:f>'D9'!$BW$117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{387C7F5A-1B24-48E3-BB8D-D826ABB10045}</c15:txfldGUID>
                      <c15:f>'D9'!$BW$117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DA43-4153-B97E-DB04DCF46B2D}"/>
                </c:ext>
              </c:extLst>
            </c:dLbl>
            <c:dLbl>
              <c:idx val="53"/>
              <c:tx>
                <c:strRef>
                  <c:f>'D9'!$BW$118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{7CE9CA0A-27D6-40F3-9CE2-1D23EAD3D159}</c15:txfldGUID>
                      <c15:f>'D9'!$BW$118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DA43-4153-B97E-DB04DCF46B2D}"/>
                </c:ext>
              </c:extLst>
            </c:dLbl>
            <c:dLbl>
              <c:idx val="54"/>
              <c:tx>
                <c:strRef>
                  <c:f>'D9'!$BW$119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{84DD84F0-27BB-400E-94B8-4D30C01DB899}</c15:txfldGUID>
                      <c15:f>'D9'!$BW$119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DA43-4153-B97E-DB04DCF46B2D}"/>
                </c:ext>
              </c:extLst>
            </c:dLbl>
            <c:dLbl>
              <c:idx val="55"/>
              <c:tx>
                <c:strRef>
                  <c:f>'D9'!$BW$120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{3B82560E-BD70-4BA5-B027-69F15E25B27D}</c15:txfldGUID>
                      <c15:f>'D9'!$BW$120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DA43-4153-B97E-DB04DCF46B2D}"/>
                </c:ext>
              </c:extLst>
            </c:dLbl>
            <c:dLbl>
              <c:idx val="56"/>
              <c:tx>
                <c:strRef>
                  <c:f>'D9'!$BW$121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{8C944BAA-B226-4C7A-A003-EF4F7BC091A8}</c15:txfldGUID>
                      <c15:f>'D9'!$BW$121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DA43-4153-B97E-DB04DCF46B2D}"/>
                </c:ext>
              </c:extLst>
            </c:dLbl>
            <c:dLbl>
              <c:idx val="57"/>
              <c:tx>
                <c:strRef>
                  <c:f>'D9'!$BW$122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{948C4C50-845E-412A-A614-555162D166F5}</c15:txfldGUID>
                      <c15:f>'D9'!$BW$122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DA43-4153-B97E-DB04DCF46B2D}"/>
                </c:ext>
              </c:extLst>
            </c:dLbl>
            <c:dLbl>
              <c:idx val="58"/>
              <c:tx>
                <c:strRef>
                  <c:f>'D9'!$BW$123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{747282B7-8059-40A0-A524-422FB615BE46}</c15:txfldGUID>
                      <c15:f>'D9'!$BW$123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DA43-4153-B97E-DB04DCF46B2D}"/>
                </c:ext>
              </c:extLst>
            </c:dLbl>
            <c:dLbl>
              <c:idx val="59"/>
              <c:tx>
                <c:strRef>
                  <c:f>'D9'!$BW$124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{B658DE9E-4037-4B01-9347-2220D4DF269D}</c15:txfldGUID>
                      <c15:f>'D9'!$BW$124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DA43-4153-B97E-DB04DCF46B2D}"/>
                </c:ext>
              </c:extLst>
            </c:dLbl>
            <c:dLbl>
              <c:idx val="60"/>
              <c:tx>
                <c:strRef>
                  <c:f>'D9'!$BW$125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{FD2FF804-0BC9-4419-A80D-3F6626980B6A}</c15:txfldGUID>
                      <c15:f>'D9'!$BW$125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DA43-4153-B97E-DB04DCF46B2D}"/>
                </c:ext>
              </c:extLst>
            </c:dLbl>
            <c:dLbl>
              <c:idx val="61"/>
              <c:tx>
                <c:strRef>
                  <c:f>'D9'!$BW$126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{452B5C4A-2458-4135-8F60-D4C01834545C}</c15:txfldGUID>
                      <c15:f>'D9'!$BW$126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DA43-4153-B97E-DB04DCF46B2D}"/>
                </c:ext>
              </c:extLst>
            </c:dLbl>
            <c:dLbl>
              <c:idx val="62"/>
              <c:tx>
                <c:strRef>
                  <c:f>'D9'!$BW$127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{0E6AC08A-3E1E-4F35-84FF-6CC497E65C5C}</c15:txfldGUID>
                      <c15:f>'D9'!$BW$127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DA43-4153-B97E-DB04DCF46B2D}"/>
                </c:ext>
              </c:extLst>
            </c:dLbl>
            <c:dLbl>
              <c:idx val="63"/>
              <c:tx>
                <c:strRef>
                  <c:f>'D9'!$BW$128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{8D665395-956F-4EF9-A0A6-F13578531C8A}</c15:txfldGUID>
                      <c15:f>'D9'!$BW$128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DA43-4153-B97E-DB04DCF46B2D}"/>
                </c:ext>
              </c:extLst>
            </c:dLbl>
            <c:dLbl>
              <c:idx val="64"/>
              <c:tx>
                <c:strRef>
                  <c:f>'D9'!$BW$129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{1A5EDDA2-320C-4ABC-A383-93E9FE9A674F}</c15:txfldGUID>
                      <c15:f>'D9'!$BW$129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DA43-4153-B97E-DB04DCF46B2D}"/>
                </c:ext>
              </c:extLst>
            </c:dLbl>
            <c:dLbl>
              <c:idx val="65"/>
              <c:tx>
                <c:strRef>
                  <c:f>'D9'!$BW$130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{5EB59AB3-F6AC-49DE-B426-B7708D341CFC}</c15:txfldGUID>
                      <c15:f>'D9'!$BW$130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DA43-4153-B97E-DB04DCF46B2D}"/>
                </c:ext>
              </c:extLst>
            </c:dLbl>
            <c:dLbl>
              <c:idx val="66"/>
              <c:tx>
                <c:strRef>
                  <c:f>'D9'!$BW$131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{934BF342-2277-48C8-B349-F32A6CB5B634}</c15:txfldGUID>
                      <c15:f>'D9'!$BW$131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DA43-4153-B97E-DB04DCF46B2D}"/>
                </c:ext>
              </c:extLst>
            </c:dLbl>
            <c:dLbl>
              <c:idx val="67"/>
              <c:tx>
                <c:strRef>
                  <c:f>'D9'!$BW$132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{B053E66B-6363-4080-B9D0-163D85A7F2C6}</c15:txfldGUID>
                      <c15:f>'D9'!$BW$132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DA43-4153-B97E-DB04DCF46B2D}"/>
                </c:ext>
              </c:extLst>
            </c:dLbl>
            <c:dLbl>
              <c:idx val="68"/>
              <c:tx>
                <c:strRef>
                  <c:f>'D9'!$BW$133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{1EC1CBE9-288B-4FE7-A526-030B0C9100F7}</c15:txfldGUID>
                      <c15:f>'D9'!$BW$133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DA43-4153-B97E-DB04DCF46B2D}"/>
                </c:ext>
              </c:extLst>
            </c:dLbl>
            <c:dLbl>
              <c:idx val="69"/>
              <c:tx>
                <c:strRef>
                  <c:f>'D9'!$BW$134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{7713B838-B5E8-4704-80F8-93CB6377DF0A}</c15:txfldGUID>
                      <c15:f>'D9'!$BW$134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DA43-4153-B97E-DB04DCF46B2D}"/>
                </c:ext>
              </c:extLst>
            </c:dLbl>
            <c:dLbl>
              <c:idx val="70"/>
              <c:tx>
                <c:strRef>
                  <c:f>'D9'!$BW$135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{59D4DA25-5C22-4789-ACD3-431118DA1AA9}</c15:txfldGUID>
                      <c15:f>'D9'!$BW$135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DA43-4153-B97E-DB04DCF46B2D}"/>
                </c:ext>
              </c:extLst>
            </c:dLbl>
            <c:dLbl>
              <c:idx val="71"/>
              <c:tx>
                <c:strRef>
                  <c:f>'D9'!$BW$136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{82F2A584-3ECD-4A6F-AE18-791F09929567}</c15:txfldGUID>
                      <c15:f>'D9'!$BW$136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DA43-4153-B97E-DB04DCF46B2D}"/>
                </c:ext>
              </c:extLst>
            </c:dLbl>
            <c:dLbl>
              <c:idx val="72"/>
              <c:tx>
                <c:strRef>
                  <c:f>'D9'!$BW$137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{428AFBA3-52AA-47E2-A653-AF0DFB665A7A}</c15:txfldGUID>
                      <c15:f>'D9'!$BW$137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DA43-4153-B97E-DB04DCF46B2D}"/>
                </c:ext>
              </c:extLst>
            </c:dLbl>
            <c:dLbl>
              <c:idx val="73"/>
              <c:tx>
                <c:strRef>
                  <c:f>'D9'!$BW$138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{CD9BF04B-3CC9-4239-A162-E141C1C0DAB5}</c15:txfldGUID>
                      <c15:f>'D9'!$BW$138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DA43-4153-B97E-DB04DCF46B2D}"/>
                </c:ext>
              </c:extLst>
            </c:dLbl>
            <c:dLbl>
              <c:idx val="74"/>
              <c:tx>
                <c:strRef>
                  <c:f>'D9'!$BW$139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{233C7DA0-248D-4B6B-9ED4-064DC047E2C8}</c15:txfldGUID>
                      <c15:f>'D9'!$BW$139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DA43-4153-B97E-DB04DCF46B2D}"/>
                </c:ext>
              </c:extLst>
            </c:dLbl>
            <c:dLbl>
              <c:idx val="75"/>
              <c:tx>
                <c:strRef>
                  <c:f>'D9'!$BW$140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{9D602D43-7D89-497B-82B3-A15F3ECE8EA0}</c15:txfldGUID>
                      <c15:f>'D9'!$BW$140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DA43-4153-B97E-DB04DCF46B2D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'D9'!$BT$68:$BT$143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'D9'!$BU$68:$BU$143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DA43-4153-B97E-DB04DCF46B2D}"/>
            </c:ext>
          </c:extLst>
        </c:ser>
        <c:ser>
          <c:idx val="1"/>
          <c:order val="1"/>
          <c:tx>
            <c:strRef>
              <c:f>'D9'!$BI$1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'D9'!$BJ$5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{37E0551F-C2E1-4448-91F8-C49D88B88FA0}</c15:txfldGUID>
                      <c15:f>'D9'!$BJ$5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DA43-4153-B97E-DB04DCF46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'D9'!$BI$3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'D9'!$BI$4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DA43-4153-B97E-DB04DCF4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790208"/>
        <c:axId val="457791744"/>
      </c:scatterChart>
      <c:valAx>
        <c:axId val="45779020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7791744"/>
        <c:crosses val="autoZero"/>
        <c:crossBetween val="midCat"/>
        <c:majorUnit val="100"/>
      </c:valAx>
      <c:valAx>
        <c:axId val="457791744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779020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871862203974E-3"/>
          <c:y val="3.1689290372445775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'D10'!$BS$67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'D10'!$BW$65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{CCDC5F68-2839-4EBC-9279-9CB45056FEEE}</c15:txfldGUID>
                      <c15:f>'D10'!$BW$65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392-4AD1-BC6B-BA0B335D7BC9}"/>
                </c:ext>
              </c:extLst>
            </c:dLbl>
            <c:dLbl>
              <c:idx val="1"/>
              <c:tx>
                <c:strRef>
                  <c:f>'D10'!$BW$66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{BDAF2DEC-29CB-40B4-B98E-5A10F1E61353}</c15:txfldGUID>
                      <c15:f>'D10'!$BW$66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392-4AD1-BC6B-BA0B335D7BC9}"/>
                </c:ext>
              </c:extLst>
            </c:dLbl>
            <c:dLbl>
              <c:idx val="2"/>
              <c:tx>
                <c:strRef>
                  <c:f>'D10'!$BW$67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{6D054FEE-34B2-44E0-9FE0-DAF20E17C17A}</c15:txfldGUID>
                      <c15:f>'D10'!$BW$67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392-4AD1-BC6B-BA0B335D7BC9}"/>
                </c:ext>
              </c:extLst>
            </c:dLbl>
            <c:dLbl>
              <c:idx val="3"/>
              <c:tx>
                <c:strRef>
                  <c:f>'D10'!$BW$68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{35DF23F6-C977-4880-8EBB-601FE697504D}</c15:txfldGUID>
                      <c15:f>'D10'!$BW$68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392-4AD1-BC6B-BA0B335D7BC9}"/>
                </c:ext>
              </c:extLst>
            </c:dLbl>
            <c:dLbl>
              <c:idx val="4"/>
              <c:tx>
                <c:strRef>
                  <c:f>'D10'!$BW$69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{5DC136D3-3F88-4CC0-84A5-8F050AAF46CD}</c15:txfldGUID>
                      <c15:f>'D10'!$BW$69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392-4AD1-BC6B-BA0B335D7BC9}"/>
                </c:ext>
              </c:extLst>
            </c:dLbl>
            <c:dLbl>
              <c:idx val="5"/>
              <c:tx>
                <c:strRef>
                  <c:f>'D10'!$BW$70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{6EF1EA02-FF9C-49FE-AA26-9EEBBA232F42}</c15:txfldGUID>
                      <c15:f>'D10'!$BW$70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9392-4AD1-BC6B-BA0B335D7BC9}"/>
                </c:ext>
              </c:extLst>
            </c:dLbl>
            <c:dLbl>
              <c:idx val="6"/>
              <c:tx>
                <c:strRef>
                  <c:f>'D10'!$BW$71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{5156FC07-1652-482C-8C67-D419E1991B96}</c15:txfldGUID>
                      <c15:f>'D10'!$BW$71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392-4AD1-BC6B-BA0B335D7BC9}"/>
                </c:ext>
              </c:extLst>
            </c:dLbl>
            <c:dLbl>
              <c:idx val="7"/>
              <c:tx>
                <c:strRef>
                  <c:f>'D10'!$BW$72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{6E8F2AC2-4EFB-4D6B-BD45-2273975DFC9A}</c15:txfldGUID>
                      <c15:f>'D10'!$BW$72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392-4AD1-BC6B-BA0B335D7BC9}"/>
                </c:ext>
              </c:extLst>
            </c:dLbl>
            <c:dLbl>
              <c:idx val="8"/>
              <c:tx>
                <c:strRef>
                  <c:f>'D10'!$BW$73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{1CB68686-85DC-48FA-8E66-0BAC9A616EB0}</c15:txfldGUID>
                      <c15:f>'D10'!$BW$73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392-4AD1-BC6B-BA0B335D7BC9}"/>
                </c:ext>
              </c:extLst>
            </c:dLbl>
            <c:dLbl>
              <c:idx val="9"/>
              <c:tx>
                <c:strRef>
                  <c:f>'D10'!$BW$74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{5CCE4639-5EC0-4482-A2D0-1AE6BE0DC89E}</c15:txfldGUID>
                      <c15:f>'D10'!$BW$74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392-4AD1-BC6B-BA0B335D7BC9}"/>
                </c:ext>
              </c:extLst>
            </c:dLbl>
            <c:dLbl>
              <c:idx val="10"/>
              <c:tx>
                <c:strRef>
                  <c:f>'D10'!$BW$75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{67E6B044-A7E9-410C-8F59-84545E088E7F}</c15:txfldGUID>
                      <c15:f>'D10'!$BW$75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392-4AD1-BC6B-BA0B335D7BC9}"/>
                </c:ext>
              </c:extLst>
            </c:dLbl>
            <c:dLbl>
              <c:idx val="11"/>
              <c:tx>
                <c:strRef>
                  <c:f>'D10'!$BW$76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{95AF1D5B-6083-491E-9BFD-2DE76F3161D5}</c15:txfldGUID>
                      <c15:f>'D10'!$BW$76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392-4AD1-BC6B-BA0B335D7BC9}"/>
                </c:ext>
              </c:extLst>
            </c:dLbl>
            <c:dLbl>
              <c:idx val="12"/>
              <c:tx>
                <c:strRef>
                  <c:f>'D10'!$BW$77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{F3225E00-FA32-409E-9EA6-F6F61F0B7E9A}</c15:txfldGUID>
                      <c15:f>'D10'!$BW$77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392-4AD1-BC6B-BA0B335D7BC9}"/>
                </c:ext>
              </c:extLst>
            </c:dLbl>
            <c:dLbl>
              <c:idx val="13"/>
              <c:tx>
                <c:strRef>
                  <c:f>'D10'!$BW$78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{BD61B3EB-D36A-4095-AD32-4E65F2EEBD13}</c15:txfldGUID>
                      <c15:f>'D10'!$BW$78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392-4AD1-BC6B-BA0B335D7BC9}"/>
                </c:ext>
              </c:extLst>
            </c:dLbl>
            <c:dLbl>
              <c:idx val="14"/>
              <c:tx>
                <c:strRef>
                  <c:f>'D10'!$BW$79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{7EF2251F-C79B-4DEE-B29A-C93CA58E3A31}</c15:txfldGUID>
                      <c15:f>'D10'!$BW$79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392-4AD1-BC6B-BA0B335D7BC9}"/>
                </c:ext>
              </c:extLst>
            </c:dLbl>
            <c:dLbl>
              <c:idx val="15"/>
              <c:tx>
                <c:strRef>
                  <c:f>'D10'!$BW$80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{409D2C77-9B3D-453D-87C9-609CC1C4503C}</c15:txfldGUID>
                      <c15:f>'D10'!$BW$80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392-4AD1-BC6B-BA0B335D7BC9}"/>
                </c:ext>
              </c:extLst>
            </c:dLbl>
            <c:dLbl>
              <c:idx val="16"/>
              <c:tx>
                <c:strRef>
                  <c:f>'D10'!$BW$81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{9A6F8648-96C6-441E-8FCC-DC8141D18699}</c15:txfldGUID>
                      <c15:f>'D10'!$BW$81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392-4AD1-BC6B-BA0B335D7BC9}"/>
                </c:ext>
              </c:extLst>
            </c:dLbl>
            <c:dLbl>
              <c:idx val="17"/>
              <c:tx>
                <c:strRef>
                  <c:f>'D10'!$BW$82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{41B1D357-EBFC-4AEF-853D-579A2FC42443}</c15:txfldGUID>
                      <c15:f>'D10'!$BW$82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392-4AD1-BC6B-BA0B335D7BC9}"/>
                </c:ext>
              </c:extLst>
            </c:dLbl>
            <c:dLbl>
              <c:idx val="18"/>
              <c:tx>
                <c:strRef>
                  <c:f>'D10'!$BW$83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{D3A9AB4C-55DF-44AD-AD38-7155C3671F61}</c15:txfldGUID>
                      <c15:f>'D10'!$BW$83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392-4AD1-BC6B-BA0B335D7BC9}"/>
                </c:ext>
              </c:extLst>
            </c:dLbl>
            <c:dLbl>
              <c:idx val="19"/>
              <c:tx>
                <c:strRef>
                  <c:f>'D10'!$BW$84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{03A90FA3-9F4E-4DD1-9BE5-26EC463F0671}</c15:txfldGUID>
                      <c15:f>'D10'!$BW$84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392-4AD1-BC6B-BA0B335D7BC9}"/>
                </c:ext>
              </c:extLst>
            </c:dLbl>
            <c:dLbl>
              <c:idx val="20"/>
              <c:tx>
                <c:strRef>
                  <c:f>'D10'!$BW$85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{1C27CD79-5BD3-4B36-B455-25D2E7052A1F}</c15:txfldGUID>
                      <c15:f>'D10'!$BW$85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392-4AD1-BC6B-BA0B335D7BC9}"/>
                </c:ext>
              </c:extLst>
            </c:dLbl>
            <c:dLbl>
              <c:idx val="21"/>
              <c:tx>
                <c:strRef>
                  <c:f>'D10'!$BW$86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{2BD69440-C8AF-4FFF-BFB4-949E76337A55}</c15:txfldGUID>
                      <c15:f>'D10'!$BW$86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392-4AD1-BC6B-BA0B335D7BC9}"/>
                </c:ext>
              </c:extLst>
            </c:dLbl>
            <c:dLbl>
              <c:idx val="22"/>
              <c:tx>
                <c:strRef>
                  <c:f>'D10'!$BW$87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{1CDE8FB8-2FD0-4CDD-B1A1-207E08E6CFD4}</c15:txfldGUID>
                      <c15:f>'D10'!$BW$87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392-4AD1-BC6B-BA0B335D7BC9}"/>
                </c:ext>
              </c:extLst>
            </c:dLbl>
            <c:dLbl>
              <c:idx val="23"/>
              <c:tx>
                <c:strRef>
                  <c:f>'D10'!$BW$88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{A956BBE9-2301-4D9C-BF99-2F0D5EAFEB8E}</c15:txfldGUID>
                      <c15:f>'D10'!$BW$88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392-4AD1-BC6B-BA0B335D7BC9}"/>
                </c:ext>
              </c:extLst>
            </c:dLbl>
            <c:dLbl>
              <c:idx val="24"/>
              <c:tx>
                <c:strRef>
                  <c:f>'D10'!$BW$89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{2ACCCFF2-FAD6-4DB7-BA1C-4DB3F1C19FBD}</c15:txfldGUID>
                      <c15:f>'D10'!$BW$89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392-4AD1-BC6B-BA0B335D7BC9}"/>
                </c:ext>
              </c:extLst>
            </c:dLbl>
            <c:dLbl>
              <c:idx val="25"/>
              <c:tx>
                <c:strRef>
                  <c:f>'D10'!$BW$90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{FFF29B56-93F3-4B0B-BCCD-995A725C169E}</c15:txfldGUID>
                      <c15:f>'D10'!$BW$90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392-4AD1-BC6B-BA0B335D7BC9}"/>
                </c:ext>
              </c:extLst>
            </c:dLbl>
            <c:dLbl>
              <c:idx val="26"/>
              <c:tx>
                <c:strRef>
                  <c:f>'D10'!$BW$91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{4FD3CBD7-E1F8-4FB0-9101-FCC857AA0677}</c15:txfldGUID>
                      <c15:f>'D10'!$BW$91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392-4AD1-BC6B-BA0B335D7BC9}"/>
                </c:ext>
              </c:extLst>
            </c:dLbl>
            <c:dLbl>
              <c:idx val="27"/>
              <c:tx>
                <c:strRef>
                  <c:f>'D10'!$BW$92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{9DA1FD56-2F16-4A9C-9318-FF130BC10289}</c15:txfldGUID>
                      <c15:f>'D10'!$BW$92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392-4AD1-BC6B-BA0B335D7BC9}"/>
                </c:ext>
              </c:extLst>
            </c:dLbl>
            <c:dLbl>
              <c:idx val="28"/>
              <c:tx>
                <c:strRef>
                  <c:f>'D10'!$BW$93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{A4AC6A04-1240-4D1B-B555-455274D60E17}</c15:txfldGUID>
                      <c15:f>'D10'!$BW$93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392-4AD1-BC6B-BA0B335D7BC9}"/>
                </c:ext>
              </c:extLst>
            </c:dLbl>
            <c:dLbl>
              <c:idx val="29"/>
              <c:tx>
                <c:strRef>
                  <c:f>'D10'!$BW$94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{DFB159F4-E50E-4BBC-9E31-274DE4CDFD02}</c15:txfldGUID>
                      <c15:f>'D10'!$BW$94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392-4AD1-BC6B-BA0B335D7BC9}"/>
                </c:ext>
              </c:extLst>
            </c:dLbl>
            <c:dLbl>
              <c:idx val="30"/>
              <c:tx>
                <c:strRef>
                  <c:f>'D10'!$BW$95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{1D4BDAE9-0306-4255-9817-F57F3AAFE1D9}</c15:txfldGUID>
                      <c15:f>'D10'!$BW$95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392-4AD1-BC6B-BA0B335D7BC9}"/>
                </c:ext>
              </c:extLst>
            </c:dLbl>
            <c:dLbl>
              <c:idx val="31"/>
              <c:tx>
                <c:strRef>
                  <c:f>'D10'!$BW$96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{03D4D2AD-8808-43DC-B0CF-F13ECF98BB21}</c15:txfldGUID>
                      <c15:f>'D10'!$BW$96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392-4AD1-BC6B-BA0B335D7BC9}"/>
                </c:ext>
              </c:extLst>
            </c:dLbl>
            <c:dLbl>
              <c:idx val="32"/>
              <c:tx>
                <c:strRef>
                  <c:f>'D10'!$BW$97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{D8F1DD37-DE2A-4474-BBBF-A935F62909DD}</c15:txfldGUID>
                      <c15:f>'D10'!$BW$97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392-4AD1-BC6B-BA0B335D7BC9}"/>
                </c:ext>
              </c:extLst>
            </c:dLbl>
            <c:dLbl>
              <c:idx val="33"/>
              <c:tx>
                <c:strRef>
                  <c:f>'D10'!$BW$98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{05466958-A22B-43BF-96A6-F0F2365D9B18}</c15:txfldGUID>
                      <c15:f>'D10'!$BW$98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392-4AD1-BC6B-BA0B335D7BC9}"/>
                </c:ext>
              </c:extLst>
            </c:dLbl>
            <c:dLbl>
              <c:idx val="34"/>
              <c:tx>
                <c:strRef>
                  <c:f>'D10'!$BW$99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{79381C19-02D8-4F6F-96A0-9285681AB2C0}</c15:txfldGUID>
                      <c15:f>'D10'!$BW$99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392-4AD1-BC6B-BA0B335D7BC9}"/>
                </c:ext>
              </c:extLst>
            </c:dLbl>
            <c:dLbl>
              <c:idx val="35"/>
              <c:tx>
                <c:strRef>
                  <c:f>'D10'!$BW$100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{124297CD-C747-4B08-B3B5-1C71A68C115A}</c15:txfldGUID>
                      <c15:f>'D10'!$BW$100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392-4AD1-BC6B-BA0B335D7BC9}"/>
                </c:ext>
              </c:extLst>
            </c:dLbl>
            <c:dLbl>
              <c:idx val="36"/>
              <c:tx>
                <c:strRef>
                  <c:f>'D10'!$BW$101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{03340BAE-5D63-43A2-BE97-7694205D5125}</c15:txfldGUID>
                      <c15:f>'D10'!$BW$101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9392-4AD1-BC6B-BA0B335D7BC9}"/>
                </c:ext>
              </c:extLst>
            </c:dLbl>
            <c:dLbl>
              <c:idx val="37"/>
              <c:tx>
                <c:strRef>
                  <c:f>'D10'!$BW$102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{75C9A777-54DC-45A7-8AD2-E80F51B232DC}</c15:txfldGUID>
                      <c15:f>'D10'!$BW$102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9392-4AD1-BC6B-BA0B335D7BC9}"/>
                </c:ext>
              </c:extLst>
            </c:dLbl>
            <c:dLbl>
              <c:idx val="38"/>
              <c:tx>
                <c:strRef>
                  <c:f>'D10'!$BW$103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{BE3A24F0-B62E-4FE3-AA56-FB4B650FDB28}</c15:txfldGUID>
                      <c15:f>'D10'!$BW$103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392-4AD1-BC6B-BA0B335D7BC9}"/>
                </c:ext>
              </c:extLst>
            </c:dLbl>
            <c:dLbl>
              <c:idx val="39"/>
              <c:tx>
                <c:strRef>
                  <c:f>'D10'!$BW$104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{3CF8E0C7-8F16-4725-A873-67B422FD56F9}</c15:txfldGUID>
                      <c15:f>'D10'!$BW$104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392-4AD1-BC6B-BA0B335D7BC9}"/>
                </c:ext>
              </c:extLst>
            </c:dLbl>
            <c:dLbl>
              <c:idx val="40"/>
              <c:tx>
                <c:strRef>
                  <c:f>'D10'!$BW$105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{A6F77C43-B00C-44DB-910C-C6D2DBB1D52F}</c15:txfldGUID>
                      <c15:f>'D10'!$BW$105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9392-4AD1-BC6B-BA0B335D7BC9}"/>
                </c:ext>
              </c:extLst>
            </c:dLbl>
            <c:dLbl>
              <c:idx val="41"/>
              <c:tx>
                <c:strRef>
                  <c:f>'D10'!$BW$106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{ECA7F0B5-4999-4BDB-B777-01DEA2F52468}</c15:txfldGUID>
                      <c15:f>'D10'!$BW$106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392-4AD1-BC6B-BA0B335D7BC9}"/>
                </c:ext>
              </c:extLst>
            </c:dLbl>
            <c:dLbl>
              <c:idx val="42"/>
              <c:tx>
                <c:strRef>
                  <c:f>'D10'!$BW$107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{EA507823-3759-4685-9FB8-4A27341DD4CA}</c15:txfldGUID>
                      <c15:f>'D10'!$BW$107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392-4AD1-BC6B-BA0B335D7BC9}"/>
                </c:ext>
              </c:extLst>
            </c:dLbl>
            <c:dLbl>
              <c:idx val="43"/>
              <c:tx>
                <c:strRef>
                  <c:f>'D10'!$BW$108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{E2BD1912-F950-4C00-BC09-475AA5640A20}</c15:txfldGUID>
                      <c15:f>'D10'!$BW$108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392-4AD1-BC6B-BA0B335D7BC9}"/>
                </c:ext>
              </c:extLst>
            </c:dLbl>
            <c:dLbl>
              <c:idx val="44"/>
              <c:tx>
                <c:strRef>
                  <c:f>'D10'!$BW$109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{E5F602C2-7BA4-4FAB-8A38-25AB71404800}</c15:txfldGUID>
                      <c15:f>'D10'!$BW$109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392-4AD1-BC6B-BA0B335D7BC9}"/>
                </c:ext>
              </c:extLst>
            </c:dLbl>
            <c:dLbl>
              <c:idx val="45"/>
              <c:tx>
                <c:strRef>
                  <c:f>'D10'!$BW$110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{3C19D93E-B1C0-45C9-B146-E188F4ED42A2}</c15:txfldGUID>
                      <c15:f>'D10'!$BW$110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392-4AD1-BC6B-BA0B335D7BC9}"/>
                </c:ext>
              </c:extLst>
            </c:dLbl>
            <c:dLbl>
              <c:idx val="46"/>
              <c:tx>
                <c:strRef>
                  <c:f>'D10'!$BW$111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{02DC2EE6-5765-4E5E-91C2-43084B05BB56}</c15:txfldGUID>
                      <c15:f>'D10'!$BW$111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392-4AD1-BC6B-BA0B335D7BC9}"/>
                </c:ext>
              </c:extLst>
            </c:dLbl>
            <c:dLbl>
              <c:idx val="47"/>
              <c:tx>
                <c:strRef>
                  <c:f>'D10'!$BW$112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{92FD4658-CB94-47C5-984D-F209CCC98F0F}</c15:txfldGUID>
                      <c15:f>'D10'!$BW$112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392-4AD1-BC6B-BA0B335D7BC9}"/>
                </c:ext>
              </c:extLst>
            </c:dLbl>
            <c:dLbl>
              <c:idx val="48"/>
              <c:tx>
                <c:strRef>
                  <c:f>'D10'!$BW$113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{47132D0B-1F17-4C55-84A3-2743369D9725}</c15:txfldGUID>
                      <c15:f>'D10'!$BW$113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392-4AD1-BC6B-BA0B335D7BC9}"/>
                </c:ext>
              </c:extLst>
            </c:dLbl>
            <c:dLbl>
              <c:idx val="49"/>
              <c:tx>
                <c:strRef>
                  <c:f>'D10'!$BW$114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{C01ABE9D-1C69-44C4-8D19-CA9E14147912}</c15:txfldGUID>
                      <c15:f>'D10'!$BW$114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392-4AD1-BC6B-BA0B335D7BC9}"/>
                </c:ext>
              </c:extLst>
            </c:dLbl>
            <c:dLbl>
              <c:idx val="50"/>
              <c:tx>
                <c:strRef>
                  <c:f>'D10'!$BW$115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{B6DC4ABF-8E50-4C45-8AB5-B03BDC7CFC4A}</c15:txfldGUID>
                      <c15:f>'D10'!$BW$115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392-4AD1-BC6B-BA0B335D7BC9}"/>
                </c:ext>
              </c:extLst>
            </c:dLbl>
            <c:dLbl>
              <c:idx val="51"/>
              <c:tx>
                <c:strRef>
                  <c:f>'D10'!$BW$116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{C62D5485-E24B-4D80-90FD-7CD02A7BC258}</c15:txfldGUID>
                      <c15:f>'D10'!$BW$116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392-4AD1-BC6B-BA0B335D7BC9}"/>
                </c:ext>
              </c:extLst>
            </c:dLbl>
            <c:dLbl>
              <c:idx val="52"/>
              <c:tx>
                <c:strRef>
                  <c:f>'D10'!$BW$117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{A85CEE38-3A1D-4893-9C8A-A041E585288F}</c15:txfldGUID>
                      <c15:f>'D10'!$BW$117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392-4AD1-BC6B-BA0B335D7BC9}"/>
                </c:ext>
              </c:extLst>
            </c:dLbl>
            <c:dLbl>
              <c:idx val="53"/>
              <c:tx>
                <c:strRef>
                  <c:f>'D10'!$BW$118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{3433F124-86B3-4E7F-A0D5-73E624C54DF7}</c15:txfldGUID>
                      <c15:f>'D10'!$BW$118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392-4AD1-BC6B-BA0B335D7BC9}"/>
                </c:ext>
              </c:extLst>
            </c:dLbl>
            <c:dLbl>
              <c:idx val="54"/>
              <c:tx>
                <c:strRef>
                  <c:f>'D10'!$BW$119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{2678E99B-F8CE-4C1E-965B-8E66482E07D7}</c15:txfldGUID>
                      <c15:f>'D10'!$BW$119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392-4AD1-BC6B-BA0B335D7BC9}"/>
                </c:ext>
              </c:extLst>
            </c:dLbl>
            <c:dLbl>
              <c:idx val="55"/>
              <c:tx>
                <c:strRef>
                  <c:f>'D10'!$BW$120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{B2F0F67C-9536-4BA9-8780-56CE859E9132}</c15:txfldGUID>
                      <c15:f>'D10'!$BW$120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9392-4AD1-BC6B-BA0B335D7BC9}"/>
                </c:ext>
              </c:extLst>
            </c:dLbl>
            <c:dLbl>
              <c:idx val="56"/>
              <c:tx>
                <c:strRef>
                  <c:f>'D10'!$BW$121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{CDF5FE2D-F32B-4818-B292-7DA3291E740D}</c15:txfldGUID>
                      <c15:f>'D10'!$BW$121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9392-4AD1-BC6B-BA0B335D7BC9}"/>
                </c:ext>
              </c:extLst>
            </c:dLbl>
            <c:dLbl>
              <c:idx val="57"/>
              <c:tx>
                <c:strRef>
                  <c:f>'D10'!$BW$122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{2E1674A9-17FC-442F-B555-60B6A2A474FE}</c15:txfldGUID>
                      <c15:f>'D10'!$BW$122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9392-4AD1-BC6B-BA0B335D7BC9}"/>
                </c:ext>
              </c:extLst>
            </c:dLbl>
            <c:dLbl>
              <c:idx val="58"/>
              <c:tx>
                <c:strRef>
                  <c:f>'D10'!$BW$123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{C4CC5AAF-FFBA-428C-950B-E9116B0031DE}</c15:txfldGUID>
                      <c15:f>'D10'!$BW$123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9392-4AD1-BC6B-BA0B335D7BC9}"/>
                </c:ext>
              </c:extLst>
            </c:dLbl>
            <c:dLbl>
              <c:idx val="59"/>
              <c:tx>
                <c:strRef>
                  <c:f>'D10'!$BW$124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{5DCCD558-82B4-490A-A3B9-066834076FE4}</c15:txfldGUID>
                      <c15:f>'D10'!$BW$124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9392-4AD1-BC6B-BA0B335D7BC9}"/>
                </c:ext>
              </c:extLst>
            </c:dLbl>
            <c:dLbl>
              <c:idx val="60"/>
              <c:tx>
                <c:strRef>
                  <c:f>'D10'!$BW$125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{1DACC8F8-16BF-45E9-ADBF-4FFF14E0C5A0}</c15:txfldGUID>
                      <c15:f>'D10'!$BW$125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9392-4AD1-BC6B-BA0B335D7BC9}"/>
                </c:ext>
              </c:extLst>
            </c:dLbl>
            <c:dLbl>
              <c:idx val="61"/>
              <c:tx>
                <c:strRef>
                  <c:f>'D10'!$BW$126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{61827E43-BFBF-42B7-9B91-9FD755F4A3CC}</c15:txfldGUID>
                      <c15:f>'D10'!$BW$126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9392-4AD1-BC6B-BA0B335D7BC9}"/>
                </c:ext>
              </c:extLst>
            </c:dLbl>
            <c:dLbl>
              <c:idx val="62"/>
              <c:tx>
                <c:strRef>
                  <c:f>'D10'!$BW$127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{4908CAAF-A508-4A3B-B0A1-57FB48ACF2E7}</c15:txfldGUID>
                      <c15:f>'D10'!$BW$127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9392-4AD1-BC6B-BA0B335D7BC9}"/>
                </c:ext>
              </c:extLst>
            </c:dLbl>
            <c:dLbl>
              <c:idx val="63"/>
              <c:tx>
                <c:strRef>
                  <c:f>'D10'!$BW$128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{D6269667-EB27-40CB-9008-D1D0F754C67B}</c15:txfldGUID>
                      <c15:f>'D10'!$BW$128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9392-4AD1-BC6B-BA0B335D7BC9}"/>
                </c:ext>
              </c:extLst>
            </c:dLbl>
            <c:dLbl>
              <c:idx val="64"/>
              <c:tx>
                <c:strRef>
                  <c:f>'D10'!$BW$129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{7EF6314A-7E87-4CE7-B50A-39D2CBE6492B}</c15:txfldGUID>
                      <c15:f>'D10'!$BW$129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9392-4AD1-BC6B-BA0B335D7BC9}"/>
                </c:ext>
              </c:extLst>
            </c:dLbl>
            <c:dLbl>
              <c:idx val="65"/>
              <c:tx>
                <c:strRef>
                  <c:f>'D10'!$BW$130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{A386E682-1B89-4D8E-830D-AE919F2458A7}</c15:txfldGUID>
                      <c15:f>'D10'!$BW$130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9392-4AD1-BC6B-BA0B335D7BC9}"/>
                </c:ext>
              </c:extLst>
            </c:dLbl>
            <c:dLbl>
              <c:idx val="66"/>
              <c:tx>
                <c:strRef>
                  <c:f>'D10'!$BW$131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{B113AB8C-CF93-4E74-8C91-6E09D015390F}</c15:txfldGUID>
                      <c15:f>'D10'!$BW$131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9392-4AD1-BC6B-BA0B335D7BC9}"/>
                </c:ext>
              </c:extLst>
            </c:dLbl>
            <c:dLbl>
              <c:idx val="67"/>
              <c:tx>
                <c:strRef>
                  <c:f>'D10'!$BW$132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{C52000CF-5B82-421C-9298-184AF73F5760}</c15:txfldGUID>
                      <c15:f>'D10'!$BW$132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9392-4AD1-BC6B-BA0B335D7BC9}"/>
                </c:ext>
              </c:extLst>
            </c:dLbl>
            <c:dLbl>
              <c:idx val="68"/>
              <c:tx>
                <c:strRef>
                  <c:f>'D10'!$BW$133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{ED87CF5F-CED2-4DEE-A056-2DBD34C1B1E8}</c15:txfldGUID>
                      <c15:f>'D10'!$BW$133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9392-4AD1-BC6B-BA0B335D7BC9}"/>
                </c:ext>
              </c:extLst>
            </c:dLbl>
            <c:dLbl>
              <c:idx val="69"/>
              <c:tx>
                <c:strRef>
                  <c:f>'D10'!$BW$134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{D194B125-2DCB-4703-AC9B-446539E65B43}</c15:txfldGUID>
                      <c15:f>'D10'!$BW$134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9392-4AD1-BC6B-BA0B335D7BC9}"/>
                </c:ext>
              </c:extLst>
            </c:dLbl>
            <c:dLbl>
              <c:idx val="70"/>
              <c:tx>
                <c:strRef>
                  <c:f>'D10'!$BW$135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{83CEEBA8-A835-4CC4-93F1-086239223265}</c15:txfldGUID>
                      <c15:f>'D10'!$BW$135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9392-4AD1-BC6B-BA0B335D7BC9}"/>
                </c:ext>
              </c:extLst>
            </c:dLbl>
            <c:dLbl>
              <c:idx val="71"/>
              <c:tx>
                <c:strRef>
                  <c:f>'D10'!$BW$136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{88EE3D2D-0FCD-4BA3-95FF-ADA5BC4FFD63}</c15:txfldGUID>
                      <c15:f>'D10'!$BW$136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9392-4AD1-BC6B-BA0B335D7BC9}"/>
                </c:ext>
              </c:extLst>
            </c:dLbl>
            <c:dLbl>
              <c:idx val="72"/>
              <c:tx>
                <c:strRef>
                  <c:f>'D10'!$BW$137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{E20F1C16-1D67-46AC-826D-CA8B87834503}</c15:txfldGUID>
                      <c15:f>'D10'!$BW$137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9392-4AD1-BC6B-BA0B335D7BC9}"/>
                </c:ext>
              </c:extLst>
            </c:dLbl>
            <c:dLbl>
              <c:idx val="73"/>
              <c:tx>
                <c:strRef>
                  <c:f>'D10'!$BW$138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{39B33292-36D5-47A9-93DA-E320D1E83B20}</c15:txfldGUID>
                      <c15:f>'D10'!$BW$138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9392-4AD1-BC6B-BA0B335D7BC9}"/>
                </c:ext>
              </c:extLst>
            </c:dLbl>
            <c:dLbl>
              <c:idx val="74"/>
              <c:tx>
                <c:strRef>
                  <c:f>'D10'!$BW$139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{79C2C084-559F-427C-9745-42253B7964BB}</c15:txfldGUID>
                      <c15:f>'D10'!$BW$139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9392-4AD1-BC6B-BA0B335D7BC9}"/>
                </c:ext>
              </c:extLst>
            </c:dLbl>
            <c:dLbl>
              <c:idx val="75"/>
              <c:tx>
                <c:strRef>
                  <c:f>'D10'!$BW$140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{9B858BD5-7B5F-4591-A64D-A5AF911FC4FF}</c15:txfldGUID>
                      <c15:f>'D10'!$BW$140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9392-4AD1-BC6B-BA0B335D7BC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'D10'!$BT$68:$BT$143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'D10'!$BU$68:$BU$143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9392-4AD1-BC6B-BA0B335D7BC9}"/>
            </c:ext>
          </c:extLst>
        </c:ser>
        <c:ser>
          <c:idx val="1"/>
          <c:order val="1"/>
          <c:tx>
            <c:strRef>
              <c:f>'D10'!$BI$1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'D10'!$BJ$5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{7DE78E01-B416-4685-8B6E-11F37AC104C5}</c15:txfldGUID>
                      <c15:f>'D10'!$BJ$5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9392-4AD1-BC6B-BA0B335D7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'D10'!$BI$3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'D10'!$BI$4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9392-4AD1-BC6B-BA0B335D7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124672"/>
        <c:axId val="458122752"/>
      </c:scatterChart>
      <c:valAx>
        <c:axId val="45812467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8122752"/>
        <c:crosses val="autoZero"/>
        <c:crossBetween val="midCat"/>
        <c:majorUnit val="100"/>
      </c:valAx>
      <c:valAx>
        <c:axId val="45812275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812467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3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'D11'!$BS$67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'D11'!$BW$65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{41B6F339-BCEE-4115-8B1E-9DD6AA2753B1}</c15:txfldGUID>
                      <c15:f>'D11'!$BW$65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89-4F5D-B685-3F1DBC71305D}"/>
                </c:ext>
              </c:extLst>
            </c:dLbl>
            <c:dLbl>
              <c:idx val="1"/>
              <c:tx>
                <c:strRef>
                  <c:f>'D11'!$BW$66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{4B7FE768-1A52-4A5E-92E3-15D85C611112}</c15:txfldGUID>
                      <c15:f>'D11'!$BW$66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89-4F5D-B685-3F1DBC71305D}"/>
                </c:ext>
              </c:extLst>
            </c:dLbl>
            <c:dLbl>
              <c:idx val="2"/>
              <c:tx>
                <c:strRef>
                  <c:f>'D11'!$BW$67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{839F2829-758E-4CB6-ADDE-05EF4E0ABEB0}</c15:txfldGUID>
                      <c15:f>'D11'!$BW$67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89-4F5D-B685-3F1DBC71305D}"/>
                </c:ext>
              </c:extLst>
            </c:dLbl>
            <c:dLbl>
              <c:idx val="3"/>
              <c:tx>
                <c:strRef>
                  <c:f>'D11'!$BW$68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{DDEFCF9A-79CC-4269-A13B-12B99B7EBC31}</c15:txfldGUID>
                      <c15:f>'D11'!$BW$68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89-4F5D-B685-3F1DBC71305D}"/>
                </c:ext>
              </c:extLst>
            </c:dLbl>
            <c:dLbl>
              <c:idx val="4"/>
              <c:tx>
                <c:strRef>
                  <c:f>'D11'!$BW$69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{B211FDD1-452A-4022-9F8D-37569EDA97FB}</c15:txfldGUID>
                      <c15:f>'D11'!$BW$69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89-4F5D-B685-3F1DBC71305D}"/>
                </c:ext>
              </c:extLst>
            </c:dLbl>
            <c:dLbl>
              <c:idx val="5"/>
              <c:tx>
                <c:strRef>
                  <c:f>'D11'!$BW$70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{914CB410-22B0-4BDA-BB1A-54C61EADFE9E}</c15:txfldGUID>
                      <c15:f>'D11'!$BW$70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C89-4F5D-B685-3F1DBC71305D}"/>
                </c:ext>
              </c:extLst>
            </c:dLbl>
            <c:dLbl>
              <c:idx val="6"/>
              <c:tx>
                <c:strRef>
                  <c:f>'D11'!$BW$71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{310452C3-AE41-4057-BD5E-52E8B24DD399}</c15:txfldGUID>
                      <c15:f>'D11'!$BW$71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89-4F5D-B685-3F1DBC71305D}"/>
                </c:ext>
              </c:extLst>
            </c:dLbl>
            <c:dLbl>
              <c:idx val="7"/>
              <c:tx>
                <c:strRef>
                  <c:f>'D11'!$BW$72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{6DF37977-6B74-4684-B6C5-A861893D633B}</c15:txfldGUID>
                      <c15:f>'D11'!$BW$72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89-4F5D-B685-3F1DBC71305D}"/>
                </c:ext>
              </c:extLst>
            </c:dLbl>
            <c:dLbl>
              <c:idx val="8"/>
              <c:tx>
                <c:strRef>
                  <c:f>'D11'!$BW$73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{38CDC46C-FA31-4647-8258-5829C3CF5DAE}</c15:txfldGUID>
                      <c15:f>'D11'!$BW$73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89-4F5D-B685-3F1DBC71305D}"/>
                </c:ext>
              </c:extLst>
            </c:dLbl>
            <c:dLbl>
              <c:idx val="9"/>
              <c:tx>
                <c:strRef>
                  <c:f>'D11'!$BW$74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{56C97E02-53DF-428F-9459-A1A669E0C7D8}</c15:txfldGUID>
                      <c15:f>'D11'!$BW$74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89-4F5D-B685-3F1DBC71305D}"/>
                </c:ext>
              </c:extLst>
            </c:dLbl>
            <c:dLbl>
              <c:idx val="10"/>
              <c:tx>
                <c:strRef>
                  <c:f>'D11'!$BW$75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{951D93B7-A318-416E-B4AE-E748EA125A2B}</c15:txfldGUID>
                      <c15:f>'D11'!$BW$75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89-4F5D-B685-3F1DBC71305D}"/>
                </c:ext>
              </c:extLst>
            </c:dLbl>
            <c:dLbl>
              <c:idx val="11"/>
              <c:tx>
                <c:strRef>
                  <c:f>'D11'!$BW$76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{429ACC76-F33D-4208-9359-000DDC8F91CF}</c15:txfldGUID>
                      <c15:f>'D11'!$BW$76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C89-4F5D-B685-3F1DBC71305D}"/>
                </c:ext>
              </c:extLst>
            </c:dLbl>
            <c:dLbl>
              <c:idx val="12"/>
              <c:tx>
                <c:strRef>
                  <c:f>'D11'!$BW$77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{2AFEE671-CF11-4D34-A16D-E2471B902CB1}</c15:txfldGUID>
                      <c15:f>'D11'!$BW$77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89-4F5D-B685-3F1DBC71305D}"/>
                </c:ext>
              </c:extLst>
            </c:dLbl>
            <c:dLbl>
              <c:idx val="13"/>
              <c:tx>
                <c:strRef>
                  <c:f>'D11'!$BW$78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{3E55BB9D-FA72-485B-AF67-1AB2FC2CFBAB}</c15:txfldGUID>
                      <c15:f>'D11'!$BW$78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89-4F5D-B685-3F1DBC71305D}"/>
                </c:ext>
              </c:extLst>
            </c:dLbl>
            <c:dLbl>
              <c:idx val="14"/>
              <c:tx>
                <c:strRef>
                  <c:f>'D11'!$BW$79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{E9306601-A29F-48FC-9B12-EBBBCC5E4BF3}</c15:txfldGUID>
                      <c15:f>'D11'!$BW$79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89-4F5D-B685-3F1DBC71305D}"/>
                </c:ext>
              </c:extLst>
            </c:dLbl>
            <c:dLbl>
              <c:idx val="15"/>
              <c:tx>
                <c:strRef>
                  <c:f>'D11'!$BW$80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{CD43E628-C7B5-4AC3-A71D-38EEC82350E6}</c15:txfldGUID>
                      <c15:f>'D11'!$BW$80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89-4F5D-B685-3F1DBC71305D}"/>
                </c:ext>
              </c:extLst>
            </c:dLbl>
            <c:dLbl>
              <c:idx val="16"/>
              <c:tx>
                <c:strRef>
                  <c:f>'D11'!$BW$81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{7ABB1C7B-D452-45C3-9665-CD778D638F86}</c15:txfldGUID>
                      <c15:f>'D11'!$BW$81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89-4F5D-B685-3F1DBC71305D}"/>
                </c:ext>
              </c:extLst>
            </c:dLbl>
            <c:dLbl>
              <c:idx val="17"/>
              <c:tx>
                <c:strRef>
                  <c:f>'D11'!$BW$82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{1EFB0851-FB17-4EA5-9B47-CEC8B684DCDF}</c15:txfldGUID>
                      <c15:f>'D11'!$BW$82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C89-4F5D-B685-3F1DBC71305D}"/>
                </c:ext>
              </c:extLst>
            </c:dLbl>
            <c:dLbl>
              <c:idx val="18"/>
              <c:tx>
                <c:strRef>
                  <c:f>'D11'!$BW$83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{3F65EB25-ECA2-4F94-B93B-57C370EF5742}</c15:txfldGUID>
                      <c15:f>'D11'!$BW$83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89-4F5D-B685-3F1DBC71305D}"/>
                </c:ext>
              </c:extLst>
            </c:dLbl>
            <c:dLbl>
              <c:idx val="19"/>
              <c:tx>
                <c:strRef>
                  <c:f>'D11'!$BW$84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{3A53C659-DF24-4A28-AF5A-D36FA740E6AD}</c15:txfldGUID>
                      <c15:f>'D11'!$BW$84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89-4F5D-B685-3F1DBC71305D}"/>
                </c:ext>
              </c:extLst>
            </c:dLbl>
            <c:dLbl>
              <c:idx val="20"/>
              <c:tx>
                <c:strRef>
                  <c:f>'D11'!$BW$85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{A296B52B-2FDE-4A47-9C56-835B4610CA93}</c15:txfldGUID>
                      <c15:f>'D11'!$BW$85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89-4F5D-B685-3F1DBC71305D}"/>
                </c:ext>
              </c:extLst>
            </c:dLbl>
            <c:dLbl>
              <c:idx val="21"/>
              <c:tx>
                <c:strRef>
                  <c:f>'D11'!$BW$86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{2D179CA6-5C1D-4148-B042-0F3E3D3A8368}</c15:txfldGUID>
                      <c15:f>'D11'!$BW$86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89-4F5D-B685-3F1DBC71305D}"/>
                </c:ext>
              </c:extLst>
            </c:dLbl>
            <c:dLbl>
              <c:idx val="22"/>
              <c:tx>
                <c:strRef>
                  <c:f>'D11'!$BW$87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{C0CB1367-8439-4258-A07D-9DF50A940761}</c15:txfldGUID>
                      <c15:f>'D11'!$BW$87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89-4F5D-B685-3F1DBC71305D}"/>
                </c:ext>
              </c:extLst>
            </c:dLbl>
            <c:dLbl>
              <c:idx val="23"/>
              <c:tx>
                <c:strRef>
                  <c:f>'D11'!$BW$88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{08FABDAC-67DE-4212-9D09-E449CFC4CBF0}</c15:txfldGUID>
                      <c15:f>'D11'!$BW$88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1C89-4F5D-B685-3F1DBC71305D}"/>
                </c:ext>
              </c:extLst>
            </c:dLbl>
            <c:dLbl>
              <c:idx val="24"/>
              <c:tx>
                <c:strRef>
                  <c:f>'D11'!$BW$89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{F989A668-EB6B-4C1A-8EC6-3C2E4027E346}</c15:txfldGUID>
                      <c15:f>'D11'!$BW$89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89-4F5D-B685-3F1DBC71305D}"/>
                </c:ext>
              </c:extLst>
            </c:dLbl>
            <c:dLbl>
              <c:idx val="25"/>
              <c:tx>
                <c:strRef>
                  <c:f>'D11'!$BW$90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{DA903FBF-041D-4F56-AEE1-03ED5AEB608D}</c15:txfldGUID>
                      <c15:f>'D11'!$BW$90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89-4F5D-B685-3F1DBC71305D}"/>
                </c:ext>
              </c:extLst>
            </c:dLbl>
            <c:dLbl>
              <c:idx val="26"/>
              <c:tx>
                <c:strRef>
                  <c:f>'D11'!$BW$91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{1FE7B37F-4A24-47E5-9B72-CE9D8CED6C8D}</c15:txfldGUID>
                      <c15:f>'D11'!$BW$91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89-4F5D-B685-3F1DBC71305D}"/>
                </c:ext>
              </c:extLst>
            </c:dLbl>
            <c:dLbl>
              <c:idx val="27"/>
              <c:tx>
                <c:strRef>
                  <c:f>'D11'!$BW$92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{FD5CE7AB-9F9D-4910-A747-C1745F2BC52F}</c15:txfldGUID>
                      <c15:f>'D11'!$BW$92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89-4F5D-B685-3F1DBC71305D}"/>
                </c:ext>
              </c:extLst>
            </c:dLbl>
            <c:dLbl>
              <c:idx val="28"/>
              <c:tx>
                <c:strRef>
                  <c:f>'D11'!$BW$93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{2FE52C29-DAC7-4852-B3BF-7B49F71B2713}</c15:txfldGUID>
                      <c15:f>'D11'!$BW$93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89-4F5D-B685-3F1DBC71305D}"/>
                </c:ext>
              </c:extLst>
            </c:dLbl>
            <c:dLbl>
              <c:idx val="29"/>
              <c:tx>
                <c:strRef>
                  <c:f>'D11'!$BW$94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{2E50F276-1642-4D6F-AA0F-79B89448BC58}</c15:txfldGUID>
                      <c15:f>'D11'!$BW$94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1C89-4F5D-B685-3F1DBC71305D}"/>
                </c:ext>
              </c:extLst>
            </c:dLbl>
            <c:dLbl>
              <c:idx val="30"/>
              <c:tx>
                <c:strRef>
                  <c:f>'D11'!$BW$95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{FF1D4D8A-72B3-47CA-B8C1-531510C9C34A}</c15:txfldGUID>
                      <c15:f>'D11'!$BW$95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89-4F5D-B685-3F1DBC71305D}"/>
                </c:ext>
              </c:extLst>
            </c:dLbl>
            <c:dLbl>
              <c:idx val="31"/>
              <c:tx>
                <c:strRef>
                  <c:f>'D11'!$BW$96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{19073675-CAFF-4514-84F2-0F7F265E9C52}</c15:txfldGUID>
                      <c15:f>'D11'!$BW$96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89-4F5D-B685-3F1DBC71305D}"/>
                </c:ext>
              </c:extLst>
            </c:dLbl>
            <c:dLbl>
              <c:idx val="32"/>
              <c:tx>
                <c:strRef>
                  <c:f>'D11'!$BW$97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{BA64CEED-4687-44A9-93E1-47DFD850F79A}</c15:txfldGUID>
                      <c15:f>'D11'!$BW$97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89-4F5D-B685-3F1DBC71305D}"/>
                </c:ext>
              </c:extLst>
            </c:dLbl>
            <c:dLbl>
              <c:idx val="33"/>
              <c:tx>
                <c:strRef>
                  <c:f>'D11'!$BW$98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{FF7A8616-5A3E-4A27-B32C-E8636910CCFF}</c15:txfldGUID>
                      <c15:f>'D11'!$BW$98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89-4F5D-B685-3F1DBC71305D}"/>
                </c:ext>
              </c:extLst>
            </c:dLbl>
            <c:dLbl>
              <c:idx val="34"/>
              <c:tx>
                <c:strRef>
                  <c:f>'D11'!$BW$99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{DD3250B6-FC9C-4EF7-AAD4-04DFD0E2BA6B}</c15:txfldGUID>
                      <c15:f>'D11'!$BW$99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89-4F5D-B685-3F1DBC71305D}"/>
                </c:ext>
              </c:extLst>
            </c:dLbl>
            <c:dLbl>
              <c:idx val="35"/>
              <c:tx>
                <c:strRef>
                  <c:f>'D11'!$BW$100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{5E672858-CD7D-4E3A-BABC-82E610986845}</c15:txfldGUID>
                      <c15:f>'D11'!$BW$100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1C89-4F5D-B685-3F1DBC71305D}"/>
                </c:ext>
              </c:extLst>
            </c:dLbl>
            <c:dLbl>
              <c:idx val="36"/>
              <c:tx>
                <c:strRef>
                  <c:f>'D11'!$BW$101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{D8171AA8-8B5C-4399-AABB-D6FDCB53E6E8}</c15:txfldGUID>
                      <c15:f>'D11'!$BW$101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1C89-4F5D-B685-3F1DBC71305D}"/>
                </c:ext>
              </c:extLst>
            </c:dLbl>
            <c:dLbl>
              <c:idx val="37"/>
              <c:tx>
                <c:strRef>
                  <c:f>'D11'!$BW$102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{A319101F-C83C-452F-B134-2E4DB7A14A62}</c15:txfldGUID>
                      <c15:f>'D11'!$BW$102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1C89-4F5D-B685-3F1DBC71305D}"/>
                </c:ext>
              </c:extLst>
            </c:dLbl>
            <c:dLbl>
              <c:idx val="38"/>
              <c:tx>
                <c:strRef>
                  <c:f>'D11'!$BW$103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{8FB4FB83-EE36-4878-BD1F-0ADF11052DD9}</c15:txfldGUID>
                      <c15:f>'D11'!$BW$103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1C89-4F5D-B685-3F1DBC71305D}"/>
                </c:ext>
              </c:extLst>
            </c:dLbl>
            <c:dLbl>
              <c:idx val="39"/>
              <c:tx>
                <c:strRef>
                  <c:f>'D11'!$BW$104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{85BB5B00-F181-44E2-B4C2-85444CCCA8CA}</c15:txfldGUID>
                      <c15:f>'D11'!$BW$104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1C89-4F5D-B685-3F1DBC71305D}"/>
                </c:ext>
              </c:extLst>
            </c:dLbl>
            <c:dLbl>
              <c:idx val="40"/>
              <c:tx>
                <c:strRef>
                  <c:f>'D11'!$BW$105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{ABCADDB4-6588-4680-9792-3EBD07797D8E}</c15:txfldGUID>
                      <c15:f>'D11'!$BW$105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1C89-4F5D-B685-3F1DBC71305D}"/>
                </c:ext>
              </c:extLst>
            </c:dLbl>
            <c:dLbl>
              <c:idx val="41"/>
              <c:tx>
                <c:strRef>
                  <c:f>'D11'!$BW$106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{C40BD61B-5235-4839-86EF-0FFDADF72C3C}</c15:txfldGUID>
                      <c15:f>'D11'!$BW$106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1C89-4F5D-B685-3F1DBC71305D}"/>
                </c:ext>
              </c:extLst>
            </c:dLbl>
            <c:dLbl>
              <c:idx val="42"/>
              <c:tx>
                <c:strRef>
                  <c:f>'D11'!$BW$107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{C7C09FEE-50C7-4E69-A5BB-FAB448BA0C49}</c15:txfldGUID>
                      <c15:f>'D11'!$BW$107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1C89-4F5D-B685-3F1DBC71305D}"/>
                </c:ext>
              </c:extLst>
            </c:dLbl>
            <c:dLbl>
              <c:idx val="43"/>
              <c:tx>
                <c:strRef>
                  <c:f>'D11'!$BW$108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{DE475ECD-92E2-4BEA-9A74-DBAA84145609}</c15:txfldGUID>
                      <c15:f>'D11'!$BW$108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1C89-4F5D-B685-3F1DBC71305D}"/>
                </c:ext>
              </c:extLst>
            </c:dLbl>
            <c:dLbl>
              <c:idx val="44"/>
              <c:tx>
                <c:strRef>
                  <c:f>'D11'!$BW$109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{15ED5995-2CEE-4B5C-BB4E-C9409BBF7AC5}</c15:txfldGUID>
                      <c15:f>'D11'!$BW$109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1C89-4F5D-B685-3F1DBC71305D}"/>
                </c:ext>
              </c:extLst>
            </c:dLbl>
            <c:dLbl>
              <c:idx val="45"/>
              <c:tx>
                <c:strRef>
                  <c:f>'D11'!$BW$110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{7BE31DF2-DB8C-4328-90E5-66153FAE5452}</c15:txfldGUID>
                      <c15:f>'D11'!$BW$110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1C89-4F5D-B685-3F1DBC71305D}"/>
                </c:ext>
              </c:extLst>
            </c:dLbl>
            <c:dLbl>
              <c:idx val="46"/>
              <c:tx>
                <c:strRef>
                  <c:f>'D11'!$BW$111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{467CA7A9-AF6C-409F-9DD1-87C7BD70D7E8}</c15:txfldGUID>
                      <c15:f>'D11'!$BW$111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1C89-4F5D-B685-3F1DBC71305D}"/>
                </c:ext>
              </c:extLst>
            </c:dLbl>
            <c:dLbl>
              <c:idx val="47"/>
              <c:tx>
                <c:strRef>
                  <c:f>'D11'!$BW$112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{60828D5F-C8B9-4718-9292-70E5FF6009F8}</c15:txfldGUID>
                      <c15:f>'D11'!$BW$112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1C89-4F5D-B685-3F1DBC71305D}"/>
                </c:ext>
              </c:extLst>
            </c:dLbl>
            <c:dLbl>
              <c:idx val="48"/>
              <c:tx>
                <c:strRef>
                  <c:f>'D11'!$BW$113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{365A1569-1685-44F6-8ABC-9D422C8042CE}</c15:txfldGUID>
                      <c15:f>'D11'!$BW$113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1C89-4F5D-B685-3F1DBC71305D}"/>
                </c:ext>
              </c:extLst>
            </c:dLbl>
            <c:dLbl>
              <c:idx val="49"/>
              <c:tx>
                <c:strRef>
                  <c:f>'D11'!$BW$114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{DC58D8B2-572B-4507-BD2D-319943E76152}</c15:txfldGUID>
                      <c15:f>'D11'!$BW$114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1C89-4F5D-B685-3F1DBC71305D}"/>
                </c:ext>
              </c:extLst>
            </c:dLbl>
            <c:dLbl>
              <c:idx val="50"/>
              <c:tx>
                <c:strRef>
                  <c:f>'D11'!$BW$115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{2A65FC7A-D4D0-4AB5-9DCB-D1646004278B}</c15:txfldGUID>
                      <c15:f>'D11'!$BW$115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1C89-4F5D-B685-3F1DBC71305D}"/>
                </c:ext>
              </c:extLst>
            </c:dLbl>
            <c:dLbl>
              <c:idx val="51"/>
              <c:tx>
                <c:strRef>
                  <c:f>'D11'!$BW$116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{8AC64D8E-A837-474B-A023-15F31FCBEC1A}</c15:txfldGUID>
                      <c15:f>'D11'!$BW$116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1C89-4F5D-B685-3F1DBC71305D}"/>
                </c:ext>
              </c:extLst>
            </c:dLbl>
            <c:dLbl>
              <c:idx val="52"/>
              <c:tx>
                <c:strRef>
                  <c:f>'D11'!$BW$117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{34AA5521-24B2-44AA-AEDB-C82D087ABE31}</c15:txfldGUID>
                      <c15:f>'D11'!$BW$117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1C89-4F5D-B685-3F1DBC71305D}"/>
                </c:ext>
              </c:extLst>
            </c:dLbl>
            <c:dLbl>
              <c:idx val="53"/>
              <c:tx>
                <c:strRef>
                  <c:f>'D11'!$BW$118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{6AD3B053-475D-4BFA-B051-81C4E5DDB2B6}</c15:txfldGUID>
                      <c15:f>'D11'!$BW$118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1C89-4F5D-B685-3F1DBC71305D}"/>
                </c:ext>
              </c:extLst>
            </c:dLbl>
            <c:dLbl>
              <c:idx val="54"/>
              <c:tx>
                <c:strRef>
                  <c:f>'D11'!$BW$119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{1E39764F-5E1B-4420-8EF0-902201D9392A}</c15:txfldGUID>
                      <c15:f>'D11'!$BW$119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1C89-4F5D-B685-3F1DBC71305D}"/>
                </c:ext>
              </c:extLst>
            </c:dLbl>
            <c:dLbl>
              <c:idx val="55"/>
              <c:tx>
                <c:strRef>
                  <c:f>'D11'!$BW$120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{4D1EEA80-18AF-49E3-9525-097513499742}</c15:txfldGUID>
                      <c15:f>'D11'!$BW$120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1C89-4F5D-B685-3F1DBC71305D}"/>
                </c:ext>
              </c:extLst>
            </c:dLbl>
            <c:dLbl>
              <c:idx val="56"/>
              <c:tx>
                <c:strRef>
                  <c:f>'D11'!$BW$121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{C551EFA6-9FA1-4896-8A45-80C8E94CC910}</c15:txfldGUID>
                      <c15:f>'D11'!$BW$121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1C89-4F5D-B685-3F1DBC71305D}"/>
                </c:ext>
              </c:extLst>
            </c:dLbl>
            <c:dLbl>
              <c:idx val="57"/>
              <c:tx>
                <c:strRef>
                  <c:f>'D11'!$BW$122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{23C03E18-1921-4782-935C-1F847BBA96AD}</c15:txfldGUID>
                      <c15:f>'D11'!$BW$122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1C89-4F5D-B685-3F1DBC71305D}"/>
                </c:ext>
              </c:extLst>
            </c:dLbl>
            <c:dLbl>
              <c:idx val="58"/>
              <c:tx>
                <c:strRef>
                  <c:f>'D11'!$BW$123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{660B6096-59D9-4CDB-8406-54F7E0292411}</c15:txfldGUID>
                      <c15:f>'D11'!$BW$123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1C89-4F5D-B685-3F1DBC71305D}"/>
                </c:ext>
              </c:extLst>
            </c:dLbl>
            <c:dLbl>
              <c:idx val="59"/>
              <c:tx>
                <c:strRef>
                  <c:f>'D11'!$BW$124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{812433A6-D8AD-43AB-B8B0-8B7D35F29AE9}</c15:txfldGUID>
                      <c15:f>'D11'!$BW$124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1C89-4F5D-B685-3F1DBC71305D}"/>
                </c:ext>
              </c:extLst>
            </c:dLbl>
            <c:dLbl>
              <c:idx val="60"/>
              <c:tx>
                <c:strRef>
                  <c:f>'D11'!$BW$125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{66CAD74E-0D37-420A-B4BF-E129C2E9EA8D}</c15:txfldGUID>
                      <c15:f>'D11'!$BW$125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1C89-4F5D-B685-3F1DBC71305D}"/>
                </c:ext>
              </c:extLst>
            </c:dLbl>
            <c:dLbl>
              <c:idx val="61"/>
              <c:tx>
                <c:strRef>
                  <c:f>'D11'!$BW$126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{FA925AB4-81C6-4BF5-AD9E-7B2F5FA45D94}</c15:txfldGUID>
                      <c15:f>'D11'!$BW$126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1C89-4F5D-B685-3F1DBC71305D}"/>
                </c:ext>
              </c:extLst>
            </c:dLbl>
            <c:dLbl>
              <c:idx val="62"/>
              <c:tx>
                <c:strRef>
                  <c:f>'D11'!$BW$127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{F38B3C94-DBD5-456F-82E4-EF3A6FE02202}</c15:txfldGUID>
                      <c15:f>'D11'!$BW$127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1C89-4F5D-B685-3F1DBC71305D}"/>
                </c:ext>
              </c:extLst>
            </c:dLbl>
            <c:dLbl>
              <c:idx val="63"/>
              <c:tx>
                <c:strRef>
                  <c:f>'D11'!$BW$128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{CE5A52AE-A5E7-4899-853D-318A38711315}</c15:txfldGUID>
                      <c15:f>'D11'!$BW$128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1C89-4F5D-B685-3F1DBC71305D}"/>
                </c:ext>
              </c:extLst>
            </c:dLbl>
            <c:dLbl>
              <c:idx val="64"/>
              <c:tx>
                <c:strRef>
                  <c:f>'D11'!$BW$129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{B58F8EBE-D7B9-4FB5-BC69-C293EB96C920}</c15:txfldGUID>
                      <c15:f>'D11'!$BW$129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1C89-4F5D-B685-3F1DBC71305D}"/>
                </c:ext>
              </c:extLst>
            </c:dLbl>
            <c:dLbl>
              <c:idx val="65"/>
              <c:tx>
                <c:strRef>
                  <c:f>'D11'!$BW$130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{680DE297-F2F2-4221-99AD-62F3D233BAF9}</c15:txfldGUID>
                      <c15:f>'D11'!$BW$130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1C89-4F5D-B685-3F1DBC71305D}"/>
                </c:ext>
              </c:extLst>
            </c:dLbl>
            <c:dLbl>
              <c:idx val="66"/>
              <c:tx>
                <c:strRef>
                  <c:f>'D11'!$BW$131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{F94CFD08-143F-4B61-97E4-FA14AFAB14A9}</c15:txfldGUID>
                      <c15:f>'D11'!$BW$131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1C89-4F5D-B685-3F1DBC71305D}"/>
                </c:ext>
              </c:extLst>
            </c:dLbl>
            <c:dLbl>
              <c:idx val="67"/>
              <c:tx>
                <c:strRef>
                  <c:f>'D11'!$BW$132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{7B932546-2A4A-4207-B097-25BBF8933CB9}</c15:txfldGUID>
                      <c15:f>'D11'!$BW$132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1C89-4F5D-B685-3F1DBC71305D}"/>
                </c:ext>
              </c:extLst>
            </c:dLbl>
            <c:dLbl>
              <c:idx val="68"/>
              <c:tx>
                <c:strRef>
                  <c:f>'D11'!$BW$133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{2C8ED495-1931-414A-8A14-5FC260D0104F}</c15:txfldGUID>
                      <c15:f>'D11'!$BW$133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1C89-4F5D-B685-3F1DBC71305D}"/>
                </c:ext>
              </c:extLst>
            </c:dLbl>
            <c:dLbl>
              <c:idx val="69"/>
              <c:tx>
                <c:strRef>
                  <c:f>'D11'!$BW$134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{B51ED8C7-BFEB-442A-AF82-A86FF3A3DA91}</c15:txfldGUID>
                      <c15:f>'D11'!$BW$134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1C89-4F5D-B685-3F1DBC71305D}"/>
                </c:ext>
              </c:extLst>
            </c:dLbl>
            <c:dLbl>
              <c:idx val="70"/>
              <c:tx>
                <c:strRef>
                  <c:f>'D11'!$BW$135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{4A49076D-01DA-469B-B373-EB97C9ECA2C2}</c15:txfldGUID>
                      <c15:f>'D11'!$BW$135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1C89-4F5D-B685-3F1DBC71305D}"/>
                </c:ext>
              </c:extLst>
            </c:dLbl>
            <c:dLbl>
              <c:idx val="71"/>
              <c:tx>
                <c:strRef>
                  <c:f>'D11'!$BW$136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{A63C6355-D01B-4A51-8405-945984F573FC}</c15:txfldGUID>
                      <c15:f>'D11'!$BW$136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1C89-4F5D-B685-3F1DBC71305D}"/>
                </c:ext>
              </c:extLst>
            </c:dLbl>
            <c:dLbl>
              <c:idx val="72"/>
              <c:tx>
                <c:strRef>
                  <c:f>'D11'!$BW$137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{140EBBB1-9C78-48C9-B49C-2F9F46396503}</c15:txfldGUID>
                      <c15:f>'D11'!$BW$137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1C89-4F5D-B685-3F1DBC71305D}"/>
                </c:ext>
              </c:extLst>
            </c:dLbl>
            <c:dLbl>
              <c:idx val="73"/>
              <c:tx>
                <c:strRef>
                  <c:f>'D11'!$BW$138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{5EC6BEC6-B2A5-4BFA-A82D-F2EA920920CD}</c15:txfldGUID>
                      <c15:f>'D11'!$BW$138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1C89-4F5D-B685-3F1DBC71305D}"/>
                </c:ext>
              </c:extLst>
            </c:dLbl>
            <c:dLbl>
              <c:idx val="74"/>
              <c:tx>
                <c:strRef>
                  <c:f>'D11'!$BW$139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{6987A4DF-E28F-4300-82EF-50BD2A0B2178}</c15:txfldGUID>
                      <c15:f>'D11'!$BW$139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1C89-4F5D-B685-3F1DBC71305D}"/>
                </c:ext>
              </c:extLst>
            </c:dLbl>
            <c:dLbl>
              <c:idx val="75"/>
              <c:tx>
                <c:strRef>
                  <c:f>'D11'!$BW$140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{47BCE99F-F630-4B34-B1B1-1FE2F538A984}</c15:txfldGUID>
                      <c15:f>'D11'!$BW$140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1C89-4F5D-B685-3F1DBC71305D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'D11'!$BT$68:$BT$143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'D11'!$BU$68:$BU$143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1C89-4F5D-B685-3F1DBC71305D}"/>
            </c:ext>
          </c:extLst>
        </c:ser>
        <c:ser>
          <c:idx val="1"/>
          <c:order val="1"/>
          <c:tx>
            <c:strRef>
              <c:f>'D11'!$BI$1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'D11'!$BJ$5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{A5216CE9-4EC9-4C4D-A4C7-45B1EDA41309}</c15:txfldGUID>
                      <c15:f>'D11'!$BJ$5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1C89-4F5D-B685-3F1DBC713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'D11'!$BI$3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'D11'!$BI$4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1C89-4F5D-B685-3F1DBC71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422528"/>
        <c:axId val="458234880"/>
      </c:scatterChart>
      <c:valAx>
        <c:axId val="45842252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8234880"/>
        <c:crosses val="autoZero"/>
        <c:crossBetween val="midCat"/>
        <c:majorUnit val="100"/>
      </c:valAx>
      <c:valAx>
        <c:axId val="45823488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842252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052522566990612E-3"/>
          <c:y val="6.9247766954036459E-6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'E1'!$BS$67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'E1'!$BW$65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{BE834FE7-276F-4F15-9587-9F434C8D6AA8}</c15:txfldGUID>
                      <c15:f>'E1'!$BW$65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FB8-4336-A4D2-600F17B0AD86}"/>
                </c:ext>
              </c:extLst>
            </c:dLbl>
            <c:dLbl>
              <c:idx val="1"/>
              <c:tx>
                <c:strRef>
                  <c:f>'E1'!$BW$66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{AEAFA52B-AA16-4697-A8B3-397D5CE14F2A}</c15:txfldGUID>
                      <c15:f>'E1'!$BW$66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FB8-4336-A4D2-600F17B0AD86}"/>
                </c:ext>
              </c:extLst>
            </c:dLbl>
            <c:dLbl>
              <c:idx val="2"/>
              <c:tx>
                <c:strRef>
                  <c:f>'E1'!$BW$67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{3DF2E772-FE0A-4BBC-A242-91E2E9A3FBF8}</c15:txfldGUID>
                      <c15:f>'E1'!$BW$67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FB8-4336-A4D2-600F17B0AD86}"/>
                </c:ext>
              </c:extLst>
            </c:dLbl>
            <c:dLbl>
              <c:idx val="3"/>
              <c:tx>
                <c:strRef>
                  <c:f>'E1'!$BW$68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{76DB69A8-AEC9-476E-B14D-AD57F1C7B082}</c15:txfldGUID>
                      <c15:f>'E1'!$BW$68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FB8-4336-A4D2-600F17B0AD86}"/>
                </c:ext>
              </c:extLst>
            </c:dLbl>
            <c:dLbl>
              <c:idx val="4"/>
              <c:tx>
                <c:strRef>
                  <c:f>'E1'!$BW$69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{DF891A95-85A0-4878-9D10-A5FCAA1992B8}</c15:txfldGUID>
                      <c15:f>'E1'!$BW$69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FB8-4336-A4D2-600F17B0AD86}"/>
                </c:ext>
              </c:extLst>
            </c:dLbl>
            <c:dLbl>
              <c:idx val="5"/>
              <c:tx>
                <c:strRef>
                  <c:f>'E1'!$BW$70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{63112A3C-EB23-42A8-A8E3-64E90169446D}</c15:txfldGUID>
                      <c15:f>'E1'!$BW$70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FB8-4336-A4D2-600F17B0AD86}"/>
                </c:ext>
              </c:extLst>
            </c:dLbl>
            <c:dLbl>
              <c:idx val="6"/>
              <c:tx>
                <c:strRef>
                  <c:f>'E1'!$BW$71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{034C8EC7-9EBC-4560-9F4D-6B549C9527B1}</c15:txfldGUID>
                      <c15:f>'E1'!$BW$71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FB8-4336-A4D2-600F17B0AD86}"/>
                </c:ext>
              </c:extLst>
            </c:dLbl>
            <c:dLbl>
              <c:idx val="7"/>
              <c:tx>
                <c:strRef>
                  <c:f>'E1'!$BW$72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{ADE0A91E-68BF-4D17-9F57-0C83A995D31F}</c15:txfldGUID>
                      <c15:f>'E1'!$BW$72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FB8-4336-A4D2-600F17B0AD86}"/>
                </c:ext>
              </c:extLst>
            </c:dLbl>
            <c:dLbl>
              <c:idx val="8"/>
              <c:tx>
                <c:strRef>
                  <c:f>'E1'!$BW$73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{031551A8-F1D6-4337-B0C9-AA57566561F7}</c15:txfldGUID>
                      <c15:f>'E1'!$BW$73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FB8-4336-A4D2-600F17B0AD86}"/>
                </c:ext>
              </c:extLst>
            </c:dLbl>
            <c:dLbl>
              <c:idx val="9"/>
              <c:tx>
                <c:strRef>
                  <c:f>'E1'!$BW$74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{B08EE0BD-3319-4B60-96D8-A7B3AD04AE1F}</c15:txfldGUID>
                      <c15:f>'E1'!$BW$74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FB8-4336-A4D2-600F17B0AD86}"/>
                </c:ext>
              </c:extLst>
            </c:dLbl>
            <c:dLbl>
              <c:idx val="10"/>
              <c:tx>
                <c:strRef>
                  <c:f>'E1'!$BW$75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{F2698C60-4F19-4315-841F-216BD6A4F942}</c15:txfldGUID>
                      <c15:f>'E1'!$BW$75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FB8-4336-A4D2-600F17B0AD86}"/>
                </c:ext>
              </c:extLst>
            </c:dLbl>
            <c:dLbl>
              <c:idx val="11"/>
              <c:tx>
                <c:strRef>
                  <c:f>'E1'!$BW$76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{8F909A00-3CEF-49C5-B708-F4949E594BEC}</c15:txfldGUID>
                      <c15:f>'E1'!$BW$76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FB8-4336-A4D2-600F17B0AD86}"/>
                </c:ext>
              </c:extLst>
            </c:dLbl>
            <c:dLbl>
              <c:idx val="12"/>
              <c:tx>
                <c:strRef>
                  <c:f>'E1'!$BW$77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{0CC66296-D6C0-4DB6-BFB2-FB4766592177}</c15:txfldGUID>
                      <c15:f>'E1'!$BW$77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FB8-4336-A4D2-600F17B0AD86}"/>
                </c:ext>
              </c:extLst>
            </c:dLbl>
            <c:dLbl>
              <c:idx val="13"/>
              <c:tx>
                <c:strRef>
                  <c:f>'E1'!$BW$78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{04C0C1C9-7BD7-40E3-A96A-0117CC8BB63B}</c15:txfldGUID>
                      <c15:f>'E1'!$BW$78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FB8-4336-A4D2-600F17B0AD86}"/>
                </c:ext>
              </c:extLst>
            </c:dLbl>
            <c:dLbl>
              <c:idx val="14"/>
              <c:tx>
                <c:strRef>
                  <c:f>'E1'!$BW$79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{23021176-B0EC-49A1-8414-AF2BB15CDDEA}</c15:txfldGUID>
                      <c15:f>'E1'!$BW$79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FB8-4336-A4D2-600F17B0AD86}"/>
                </c:ext>
              </c:extLst>
            </c:dLbl>
            <c:dLbl>
              <c:idx val="15"/>
              <c:tx>
                <c:strRef>
                  <c:f>'E1'!$BW$80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{B137738A-ADC9-4096-B7CD-6694D894622E}</c15:txfldGUID>
                      <c15:f>'E1'!$BW$80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FB8-4336-A4D2-600F17B0AD86}"/>
                </c:ext>
              </c:extLst>
            </c:dLbl>
            <c:dLbl>
              <c:idx val="16"/>
              <c:tx>
                <c:strRef>
                  <c:f>'E1'!$BW$81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{7FFFB8EC-7DFA-49B1-9CB7-A87D0BA2F5E2}</c15:txfldGUID>
                      <c15:f>'E1'!$BW$81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FB8-4336-A4D2-600F17B0AD86}"/>
                </c:ext>
              </c:extLst>
            </c:dLbl>
            <c:dLbl>
              <c:idx val="17"/>
              <c:tx>
                <c:strRef>
                  <c:f>'E1'!$BW$82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{F1E4B6F3-070F-45AA-9792-441056515DE1}</c15:txfldGUID>
                      <c15:f>'E1'!$BW$82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FB8-4336-A4D2-600F17B0AD86}"/>
                </c:ext>
              </c:extLst>
            </c:dLbl>
            <c:dLbl>
              <c:idx val="18"/>
              <c:tx>
                <c:strRef>
                  <c:f>'E1'!$BW$83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{1DC391FF-866B-43EC-BE46-155F4B578A67}</c15:txfldGUID>
                      <c15:f>'E1'!$BW$83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FB8-4336-A4D2-600F17B0AD86}"/>
                </c:ext>
              </c:extLst>
            </c:dLbl>
            <c:dLbl>
              <c:idx val="19"/>
              <c:tx>
                <c:strRef>
                  <c:f>'E1'!$BW$84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{4237DA44-450A-4772-A5A4-A86BEE6E7B32}</c15:txfldGUID>
                      <c15:f>'E1'!$BW$84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FB8-4336-A4D2-600F17B0AD86}"/>
                </c:ext>
              </c:extLst>
            </c:dLbl>
            <c:dLbl>
              <c:idx val="20"/>
              <c:tx>
                <c:strRef>
                  <c:f>'E1'!$BW$85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{3A3604E8-EFCE-4E6C-852A-F41663508D73}</c15:txfldGUID>
                      <c15:f>'E1'!$BW$85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FB8-4336-A4D2-600F17B0AD86}"/>
                </c:ext>
              </c:extLst>
            </c:dLbl>
            <c:dLbl>
              <c:idx val="21"/>
              <c:tx>
                <c:strRef>
                  <c:f>'E1'!$BW$86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{43CAE330-CB10-42D6-AA5A-11DDF7DC5163}</c15:txfldGUID>
                      <c15:f>'E1'!$BW$86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FB8-4336-A4D2-600F17B0AD86}"/>
                </c:ext>
              </c:extLst>
            </c:dLbl>
            <c:dLbl>
              <c:idx val="22"/>
              <c:tx>
                <c:strRef>
                  <c:f>'E1'!$BW$87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{34FB08FD-B2E8-4D65-B2E3-6F639DBB84E9}</c15:txfldGUID>
                      <c15:f>'E1'!$BW$87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FB8-4336-A4D2-600F17B0AD86}"/>
                </c:ext>
              </c:extLst>
            </c:dLbl>
            <c:dLbl>
              <c:idx val="23"/>
              <c:tx>
                <c:strRef>
                  <c:f>'E1'!$BW$88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{7CF68809-642E-4D31-9E6F-DFC74657892D}</c15:txfldGUID>
                      <c15:f>'E1'!$BW$88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FB8-4336-A4D2-600F17B0AD86}"/>
                </c:ext>
              </c:extLst>
            </c:dLbl>
            <c:dLbl>
              <c:idx val="24"/>
              <c:tx>
                <c:strRef>
                  <c:f>'E1'!$BW$89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{BE34EEED-F90D-4030-8CDA-A50781E24C0D}</c15:txfldGUID>
                      <c15:f>'E1'!$BW$89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FB8-4336-A4D2-600F17B0AD86}"/>
                </c:ext>
              </c:extLst>
            </c:dLbl>
            <c:dLbl>
              <c:idx val="25"/>
              <c:tx>
                <c:strRef>
                  <c:f>'E1'!$BW$90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{F9090923-9623-4DD2-ADF4-4CB621DCA55C}</c15:txfldGUID>
                      <c15:f>'E1'!$BW$90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FB8-4336-A4D2-600F17B0AD86}"/>
                </c:ext>
              </c:extLst>
            </c:dLbl>
            <c:dLbl>
              <c:idx val="26"/>
              <c:tx>
                <c:strRef>
                  <c:f>'E1'!$BW$91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{94E75190-336C-41A9-A86C-9790BC32B4EC}</c15:txfldGUID>
                      <c15:f>'E1'!$BW$91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FB8-4336-A4D2-600F17B0AD86}"/>
                </c:ext>
              </c:extLst>
            </c:dLbl>
            <c:dLbl>
              <c:idx val="27"/>
              <c:tx>
                <c:strRef>
                  <c:f>'E1'!$BW$92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{FB070250-0658-42B5-8545-C98DE7089D8B}</c15:txfldGUID>
                      <c15:f>'E1'!$BW$92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FB8-4336-A4D2-600F17B0AD86}"/>
                </c:ext>
              </c:extLst>
            </c:dLbl>
            <c:dLbl>
              <c:idx val="28"/>
              <c:tx>
                <c:strRef>
                  <c:f>'E1'!$BW$93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{BCD2DC25-7BDB-42E3-9DBB-CE232A245415}</c15:txfldGUID>
                      <c15:f>'E1'!$BW$93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FB8-4336-A4D2-600F17B0AD86}"/>
                </c:ext>
              </c:extLst>
            </c:dLbl>
            <c:dLbl>
              <c:idx val="29"/>
              <c:tx>
                <c:strRef>
                  <c:f>'E1'!$BW$94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{4C1836A2-0BBC-48EA-99AB-5BE43B5D278A}</c15:txfldGUID>
                      <c15:f>'E1'!$BW$94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DFB8-4336-A4D2-600F17B0AD86}"/>
                </c:ext>
              </c:extLst>
            </c:dLbl>
            <c:dLbl>
              <c:idx val="30"/>
              <c:tx>
                <c:strRef>
                  <c:f>'E1'!$BW$95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{982C6EE9-ADA9-44AF-A867-948EE1E48702}</c15:txfldGUID>
                      <c15:f>'E1'!$BW$95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FB8-4336-A4D2-600F17B0AD86}"/>
                </c:ext>
              </c:extLst>
            </c:dLbl>
            <c:dLbl>
              <c:idx val="31"/>
              <c:tx>
                <c:strRef>
                  <c:f>'E1'!$BW$96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{299A3B57-E341-4AD0-8C4E-5AB22AF022A4}</c15:txfldGUID>
                      <c15:f>'E1'!$BW$96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FB8-4336-A4D2-600F17B0AD86}"/>
                </c:ext>
              </c:extLst>
            </c:dLbl>
            <c:dLbl>
              <c:idx val="32"/>
              <c:tx>
                <c:strRef>
                  <c:f>'E1'!$BW$97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{BEF731C9-40BA-4086-9E9E-7CEBB5936540}</c15:txfldGUID>
                      <c15:f>'E1'!$BW$97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FB8-4336-A4D2-600F17B0AD86}"/>
                </c:ext>
              </c:extLst>
            </c:dLbl>
            <c:dLbl>
              <c:idx val="33"/>
              <c:tx>
                <c:strRef>
                  <c:f>'E1'!$BW$98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{BC6E39A5-3AD6-4D4A-8889-54CBCEE92EC9}</c15:txfldGUID>
                      <c15:f>'E1'!$BW$98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FB8-4336-A4D2-600F17B0AD86}"/>
                </c:ext>
              </c:extLst>
            </c:dLbl>
            <c:dLbl>
              <c:idx val="34"/>
              <c:tx>
                <c:strRef>
                  <c:f>'E1'!$BW$99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{E5AE5DDD-0348-4835-8D26-D228DF305614}</c15:txfldGUID>
                      <c15:f>'E1'!$BW$99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FB8-4336-A4D2-600F17B0AD86}"/>
                </c:ext>
              </c:extLst>
            </c:dLbl>
            <c:dLbl>
              <c:idx val="35"/>
              <c:tx>
                <c:strRef>
                  <c:f>'E1'!$BW$100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{47FA8674-C7B3-4EB9-BB60-4666A8466B27}</c15:txfldGUID>
                      <c15:f>'E1'!$BW$100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DFB8-4336-A4D2-600F17B0AD86}"/>
                </c:ext>
              </c:extLst>
            </c:dLbl>
            <c:dLbl>
              <c:idx val="36"/>
              <c:tx>
                <c:strRef>
                  <c:f>'E1'!$BW$101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{A93B36ED-4166-4C8E-95D6-5E7B9592E3C4}</c15:txfldGUID>
                      <c15:f>'E1'!$BW$101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DFB8-4336-A4D2-600F17B0AD86}"/>
                </c:ext>
              </c:extLst>
            </c:dLbl>
            <c:dLbl>
              <c:idx val="37"/>
              <c:tx>
                <c:strRef>
                  <c:f>'E1'!$BW$102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{36DD5DDC-0C14-400C-98E2-B7A8ACF900FD}</c15:txfldGUID>
                      <c15:f>'E1'!$BW$102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DFB8-4336-A4D2-600F17B0AD86}"/>
                </c:ext>
              </c:extLst>
            </c:dLbl>
            <c:dLbl>
              <c:idx val="38"/>
              <c:tx>
                <c:strRef>
                  <c:f>'E1'!$BW$103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{8A1E81C8-733B-4002-B547-052F9296A305}</c15:txfldGUID>
                      <c15:f>'E1'!$BW$103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DFB8-4336-A4D2-600F17B0AD86}"/>
                </c:ext>
              </c:extLst>
            </c:dLbl>
            <c:dLbl>
              <c:idx val="39"/>
              <c:tx>
                <c:strRef>
                  <c:f>'E1'!$BW$104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{F789D426-608F-4736-A1C3-244720A327F6}</c15:txfldGUID>
                      <c15:f>'E1'!$BW$104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DFB8-4336-A4D2-600F17B0AD86}"/>
                </c:ext>
              </c:extLst>
            </c:dLbl>
            <c:dLbl>
              <c:idx val="40"/>
              <c:tx>
                <c:strRef>
                  <c:f>'E1'!$BW$105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{9F32EC9E-9553-4EAB-B8E0-7028D758BC9F}</c15:txfldGUID>
                      <c15:f>'E1'!$BW$105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DFB8-4336-A4D2-600F17B0AD86}"/>
                </c:ext>
              </c:extLst>
            </c:dLbl>
            <c:dLbl>
              <c:idx val="41"/>
              <c:tx>
                <c:strRef>
                  <c:f>'E1'!$BW$106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{D8689724-6845-49B7-9FA5-7E796F9CDFD8}</c15:txfldGUID>
                      <c15:f>'E1'!$BW$106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DFB8-4336-A4D2-600F17B0AD86}"/>
                </c:ext>
              </c:extLst>
            </c:dLbl>
            <c:dLbl>
              <c:idx val="42"/>
              <c:tx>
                <c:strRef>
                  <c:f>'E1'!$BW$107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{8CF2C39A-152F-46D1-B589-2495C9985431}</c15:txfldGUID>
                      <c15:f>'E1'!$BW$107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DFB8-4336-A4D2-600F17B0AD86}"/>
                </c:ext>
              </c:extLst>
            </c:dLbl>
            <c:dLbl>
              <c:idx val="43"/>
              <c:tx>
                <c:strRef>
                  <c:f>'E1'!$BW$108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{B2B4538F-84D8-46B0-8A60-55F729C95FF5}</c15:txfldGUID>
                      <c15:f>'E1'!$BW$108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DFB8-4336-A4D2-600F17B0AD86}"/>
                </c:ext>
              </c:extLst>
            </c:dLbl>
            <c:dLbl>
              <c:idx val="44"/>
              <c:tx>
                <c:strRef>
                  <c:f>'E1'!$BW$109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{4C2AA504-AF57-472A-AFF7-5680B5D8B0D7}</c15:txfldGUID>
                      <c15:f>'E1'!$BW$109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DFB8-4336-A4D2-600F17B0AD86}"/>
                </c:ext>
              </c:extLst>
            </c:dLbl>
            <c:dLbl>
              <c:idx val="45"/>
              <c:tx>
                <c:strRef>
                  <c:f>'E1'!$BW$110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{3A5993A9-71D6-4086-BAC3-91CEC282C606}</c15:txfldGUID>
                      <c15:f>'E1'!$BW$110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DFB8-4336-A4D2-600F17B0AD86}"/>
                </c:ext>
              </c:extLst>
            </c:dLbl>
            <c:dLbl>
              <c:idx val="46"/>
              <c:tx>
                <c:strRef>
                  <c:f>'E1'!$BW$111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{476FA469-AB0B-4CA3-8E7D-3B99C0D83AB6}</c15:txfldGUID>
                      <c15:f>'E1'!$BW$111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DFB8-4336-A4D2-600F17B0AD86}"/>
                </c:ext>
              </c:extLst>
            </c:dLbl>
            <c:dLbl>
              <c:idx val="47"/>
              <c:tx>
                <c:strRef>
                  <c:f>'E1'!$BW$112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{73ABD65E-2FB0-4FB7-8F63-4DE3A64580BB}</c15:txfldGUID>
                      <c15:f>'E1'!$BW$112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DFB8-4336-A4D2-600F17B0AD86}"/>
                </c:ext>
              </c:extLst>
            </c:dLbl>
            <c:dLbl>
              <c:idx val="48"/>
              <c:tx>
                <c:strRef>
                  <c:f>'E1'!$BW$113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{8964D314-7E95-4F33-A7F4-23004EA8A55A}</c15:txfldGUID>
                      <c15:f>'E1'!$BW$113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DFB8-4336-A4D2-600F17B0AD86}"/>
                </c:ext>
              </c:extLst>
            </c:dLbl>
            <c:dLbl>
              <c:idx val="49"/>
              <c:tx>
                <c:strRef>
                  <c:f>'E1'!$BW$114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{5E0B1BAA-35CC-4643-BD8A-759CE13DD4EB}</c15:txfldGUID>
                      <c15:f>'E1'!$BW$114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DFB8-4336-A4D2-600F17B0AD86}"/>
                </c:ext>
              </c:extLst>
            </c:dLbl>
            <c:dLbl>
              <c:idx val="50"/>
              <c:tx>
                <c:strRef>
                  <c:f>'E1'!$BW$115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{7396BD49-61E9-41BF-8201-D5FDA6213298}</c15:txfldGUID>
                      <c15:f>'E1'!$BW$115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DFB8-4336-A4D2-600F17B0AD86}"/>
                </c:ext>
              </c:extLst>
            </c:dLbl>
            <c:dLbl>
              <c:idx val="51"/>
              <c:tx>
                <c:strRef>
                  <c:f>'E1'!$BW$116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{1C6B846A-454A-44A1-9CD8-80814F9E9005}</c15:txfldGUID>
                      <c15:f>'E1'!$BW$116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DFB8-4336-A4D2-600F17B0AD86}"/>
                </c:ext>
              </c:extLst>
            </c:dLbl>
            <c:dLbl>
              <c:idx val="52"/>
              <c:tx>
                <c:strRef>
                  <c:f>'E1'!$BW$117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{01AD53FB-FE52-40D1-9712-A4E53E61E633}</c15:txfldGUID>
                      <c15:f>'E1'!$BW$117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DFB8-4336-A4D2-600F17B0AD86}"/>
                </c:ext>
              </c:extLst>
            </c:dLbl>
            <c:dLbl>
              <c:idx val="53"/>
              <c:tx>
                <c:strRef>
                  <c:f>'E1'!$BW$118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{7FEEDBFB-17AF-4C6A-B5C1-52AA1CF0203C}</c15:txfldGUID>
                      <c15:f>'E1'!$BW$118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DFB8-4336-A4D2-600F17B0AD86}"/>
                </c:ext>
              </c:extLst>
            </c:dLbl>
            <c:dLbl>
              <c:idx val="54"/>
              <c:tx>
                <c:strRef>
                  <c:f>'E1'!$BW$119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{0BEE4283-AD6E-4417-87BC-4764D7C388A8}</c15:txfldGUID>
                      <c15:f>'E1'!$BW$119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DFB8-4336-A4D2-600F17B0AD86}"/>
                </c:ext>
              </c:extLst>
            </c:dLbl>
            <c:dLbl>
              <c:idx val="55"/>
              <c:tx>
                <c:strRef>
                  <c:f>'E1'!$BW$120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{0FDF32E3-0F87-4294-A394-EFA7DD1184A7}</c15:txfldGUID>
                      <c15:f>'E1'!$BW$120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DFB8-4336-A4D2-600F17B0AD86}"/>
                </c:ext>
              </c:extLst>
            </c:dLbl>
            <c:dLbl>
              <c:idx val="56"/>
              <c:tx>
                <c:strRef>
                  <c:f>'E1'!$BW$121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{EA86A860-2B94-44F9-AFB9-775A83EDB80D}</c15:txfldGUID>
                      <c15:f>'E1'!$BW$121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DFB8-4336-A4D2-600F17B0AD86}"/>
                </c:ext>
              </c:extLst>
            </c:dLbl>
            <c:dLbl>
              <c:idx val="57"/>
              <c:tx>
                <c:strRef>
                  <c:f>'E1'!$BW$122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{6B890ADF-C514-48E6-B10F-80DA27C20BEE}</c15:txfldGUID>
                      <c15:f>'E1'!$BW$122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DFB8-4336-A4D2-600F17B0AD86}"/>
                </c:ext>
              </c:extLst>
            </c:dLbl>
            <c:dLbl>
              <c:idx val="58"/>
              <c:tx>
                <c:strRef>
                  <c:f>'E1'!$BW$123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{32C83489-EE6C-4840-8EC5-07763B779F8C}</c15:txfldGUID>
                      <c15:f>'E1'!$BW$123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DFB8-4336-A4D2-600F17B0AD86}"/>
                </c:ext>
              </c:extLst>
            </c:dLbl>
            <c:dLbl>
              <c:idx val="59"/>
              <c:tx>
                <c:strRef>
                  <c:f>'E1'!$BW$124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{40A03F19-CF24-4995-B96B-18390B33CCE1}</c15:txfldGUID>
                      <c15:f>'E1'!$BW$124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DFB8-4336-A4D2-600F17B0AD86}"/>
                </c:ext>
              </c:extLst>
            </c:dLbl>
            <c:dLbl>
              <c:idx val="60"/>
              <c:tx>
                <c:strRef>
                  <c:f>'E1'!$BW$125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{95AAAE9B-AC0C-467F-8598-130B88E2F396}</c15:txfldGUID>
                      <c15:f>'E1'!$BW$125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DFB8-4336-A4D2-600F17B0AD86}"/>
                </c:ext>
              </c:extLst>
            </c:dLbl>
            <c:dLbl>
              <c:idx val="61"/>
              <c:tx>
                <c:strRef>
                  <c:f>'E1'!$BW$126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{3CB6F236-32B8-4ED8-9ABF-924CC9DCEFD7}</c15:txfldGUID>
                      <c15:f>'E1'!$BW$126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DFB8-4336-A4D2-600F17B0AD86}"/>
                </c:ext>
              </c:extLst>
            </c:dLbl>
            <c:dLbl>
              <c:idx val="62"/>
              <c:tx>
                <c:strRef>
                  <c:f>'E1'!$BW$127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{4BB399AD-96A8-4D46-BBA1-B62EF5565EF9}</c15:txfldGUID>
                      <c15:f>'E1'!$BW$127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DFB8-4336-A4D2-600F17B0AD86}"/>
                </c:ext>
              </c:extLst>
            </c:dLbl>
            <c:dLbl>
              <c:idx val="63"/>
              <c:tx>
                <c:strRef>
                  <c:f>'E1'!$BW$128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{BE6C90B4-3AAE-4BEB-BF3B-A8C51459A18F}</c15:txfldGUID>
                      <c15:f>'E1'!$BW$128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DFB8-4336-A4D2-600F17B0AD86}"/>
                </c:ext>
              </c:extLst>
            </c:dLbl>
            <c:dLbl>
              <c:idx val="64"/>
              <c:tx>
                <c:strRef>
                  <c:f>'E1'!$BW$129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{3E71CAEF-ED3C-4D0B-8B34-46432491991F}</c15:txfldGUID>
                      <c15:f>'E1'!$BW$129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DFB8-4336-A4D2-600F17B0AD86}"/>
                </c:ext>
              </c:extLst>
            </c:dLbl>
            <c:dLbl>
              <c:idx val="65"/>
              <c:tx>
                <c:strRef>
                  <c:f>'E1'!$BW$130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{A74A8B31-966C-49D8-9956-FCB3852B9438}</c15:txfldGUID>
                      <c15:f>'E1'!$BW$130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DFB8-4336-A4D2-600F17B0AD86}"/>
                </c:ext>
              </c:extLst>
            </c:dLbl>
            <c:dLbl>
              <c:idx val="66"/>
              <c:tx>
                <c:strRef>
                  <c:f>'E1'!$BW$131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{2C485CD8-A137-46F5-BF04-F20738F536A3}</c15:txfldGUID>
                      <c15:f>'E1'!$BW$131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DFB8-4336-A4D2-600F17B0AD86}"/>
                </c:ext>
              </c:extLst>
            </c:dLbl>
            <c:dLbl>
              <c:idx val="67"/>
              <c:tx>
                <c:strRef>
                  <c:f>'E1'!$BW$132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{6F896EFB-3583-4382-9968-38832523EA87}</c15:txfldGUID>
                      <c15:f>'E1'!$BW$132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DFB8-4336-A4D2-600F17B0AD86}"/>
                </c:ext>
              </c:extLst>
            </c:dLbl>
            <c:dLbl>
              <c:idx val="68"/>
              <c:tx>
                <c:strRef>
                  <c:f>'E1'!$BW$133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{7402593C-A0F1-4DF8-9DFC-27B3D8CFA027}</c15:txfldGUID>
                      <c15:f>'E1'!$BW$133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DFB8-4336-A4D2-600F17B0AD86}"/>
                </c:ext>
              </c:extLst>
            </c:dLbl>
            <c:dLbl>
              <c:idx val="69"/>
              <c:tx>
                <c:strRef>
                  <c:f>'E1'!$BW$134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{461E0A1F-92AA-477B-95F1-0AEC1A7D6550}</c15:txfldGUID>
                      <c15:f>'E1'!$BW$134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DFB8-4336-A4D2-600F17B0AD86}"/>
                </c:ext>
              </c:extLst>
            </c:dLbl>
            <c:dLbl>
              <c:idx val="70"/>
              <c:tx>
                <c:strRef>
                  <c:f>'E1'!$BW$135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{133BC6E8-711B-46E7-9B62-14F642E7555B}</c15:txfldGUID>
                      <c15:f>'E1'!$BW$135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DFB8-4336-A4D2-600F17B0AD86}"/>
                </c:ext>
              </c:extLst>
            </c:dLbl>
            <c:dLbl>
              <c:idx val="71"/>
              <c:tx>
                <c:strRef>
                  <c:f>'E1'!$BW$136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{51FD6E90-27B8-4FAC-9A16-080DDA777067}</c15:txfldGUID>
                      <c15:f>'E1'!$BW$136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DFB8-4336-A4D2-600F17B0AD86}"/>
                </c:ext>
              </c:extLst>
            </c:dLbl>
            <c:dLbl>
              <c:idx val="72"/>
              <c:tx>
                <c:strRef>
                  <c:f>'E1'!$BW$137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{74875EFE-03EE-40DC-B1B2-696B82984C81}</c15:txfldGUID>
                      <c15:f>'E1'!$BW$137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DFB8-4336-A4D2-600F17B0AD86}"/>
                </c:ext>
              </c:extLst>
            </c:dLbl>
            <c:dLbl>
              <c:idx val="73"/>
              <c:tx>
                <c:strRef>
                  <c:f>'E1'!$BW$138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{4917869F-6402-49BC-AE98-A0419BD99581}</c15:txfldGUID>
                      <c15:f>'E1'!$BW$138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DFB8-4336-A4D2-600F17B0AD86}"/>
                </c:ext>
              </c:extLst>
            </c:dLbl>
            <c:dLbl>
              <c:idx val="74"/>
              <c:tx>
                <c:strRef>
                  <c:f>'E1'!$BW$139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{E2569091-A667-43E2-B2ED-9D272582B074}</c15:txfldGUID>
                      <c15:f>'E1'!$BW$139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DFB8-4336-A4D2-600F17B0AD86}"/>
                </c:ext>
              </c:extLst>
            </c:dLbl>
            <c:dLbl>
              <c:idx val="75"/>
              <c:tx>
                <c:strRef>
                  <c:f>'E1'!$BW$140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{331CBFC9-77E1-4D66-AC6B-221268E71BEE}</c15:txfldGUID>
                      <c15:f>'E1'!$BW$140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DFB8-4336-A4D2-600F17B0AD86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'E1'!$BU$68:$BU$143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DFB8-4336-A4D2-600F17B0AD86}"/>
            </c:ext>
          </c:extLst>
        </c:ser>
        <c:ser>
          <c:idx val="1"/>
          <c:order val="1"/>
          <c:tx>
            <c:strRef>
              <c:f>'E1'!$BL$1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'E1'!$BL$5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{AA76C531-6DBC-4029-88FF-F251D3F825AD}</c15:txfldGUID>
                      <c15:f>'E1'!$BL$5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DFB8-4336-A4D2-600F17B0A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'E1'!$BL$4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DFB8-4336-A4D2-600F17B0A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34912"/>
        <c:axId val="458536448"/>
      </c:scatterChart>
      <c:valAx>
        <c:axId val="45853491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8536448"/>
        <c:crosses val="autoZero"/>
        <c:crossBetween val="midCat"/>
        <c:majorUnit val="100"/>
      </c:valAx>
      <c:valAx>
        <c:axId val="45853644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853491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8.5602930514264725E-3"/>
          <c:y val="2.018412231603579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729529152530537E-3"/>
          <c:y val="7.3941578298409982E-3"/>
          <c:w val="0.97939417520794259"/>
          <c:h val="0.964028078591726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'Départ - Arrivée'!$S$71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xVal>
            <c:numRef>
              <c:f>'Départ - Arrivée'!$T$72:$T$147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'Départ - Arrivée'!$U$72:$U$147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60-4D5D-8ED7-913AD1DC1A97}"/>
            </c:ext>
          </c:extLst>
        </c:ser>
        <c:ser>
          <c:idx val="1"/>
          <c:order val="1"/>
          <c:tx>
            <c:strRef>
              <c:f>'Départ - Arrivée'!$AE$7</c:f>
              <c:strCache>
                <c:ptCount val="1"/>
                <c:pt idx="0">
                  <c:v>Point de rencontre
(départ - arrivée)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27"/>
            <c:spPr>
              <a:solidFill>
                <a:srgbClr val="7030A0"/>
              </a:solidFill>
              <a:ln w="12700"/>
            </c:spPr>
          </c:marker>
          <c:dPt>
            <c:idx val="0"/>
            <c:marker>
              <c:symbol val="triangle"/>
              <c:size val="28"/>
              <c:spPr>
                <a:solidFill>
                  <a:srgbClr val="7030A0">
                    <a:alpha val="82000"/>
                  </a:srgbClr>
                </a:solidFill>
                <a:ln w="0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760-4D5D-8ED7-913AD1DC1A97}"/>
              </c:ext>
            </c:extLst>
          </c:dPt>
          <c:dLbls>
            <c:dLbl>
              <c:idx val="0"/>
              <c:layout>
                <c:manualLayout>
                  <c:x val="-2.0918258682120407E-2"/>
                  <c:y val="6.1937088295675362E-3"/>
                </c:manualLayout>
              </c:layout>
              <c:tx>
                <c:rich>
                  <a:bodyPr lIns="0" tIns="0" rIns="0" bIns="0"/>
                  <a:lstStyle/>
                  <a:p>
                    <a:pPr>
                      <a:defRPr>
                        <a:solidFill>
                          <a:schemeClr val="tx1"/>
                        </a:solidFill>
                      </a:defRPr>
                    </a:pPr>
                    <a:r>
                      <a:rPr lang="en-US">
                        <a:solidFill>
                          <a:schemeClr val="tx1"/>
                        </a:solidFill>
                      </a:rPr>
                      <a:t>ICI</a:t>
                    </a: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1.4194642011364635E-2"/>
                      <c:h val="1.09543966407195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760-4D5D-8ED7-913AD1DC1A9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'Départ - Arrivée'!$AE$13</c:f>
              <c:numCache>
                <c:formatCode>General</c:formatCode>
                <c:ptCount val="1"/>
                <c:pt idx="0">
                  <c:v>8</c:v>
                </c:pt>
              </c:numCache>
            </c:numRef>
          </c:xVal>
          <c:yVal>
            <c:numRef>
              <c:f>'Départ - Arrivée'!$AE$17</c:f>
              <c:numCache>
                <c:formatCode>General</c:formatCode>
                <c:ptCount val="1"/>
                <c:pt idx="0">
                  <c:v>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60-4D5D-8ED7-913AD1DC1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64320"/>
        <c:axId val="123065856"/>
      </c:scatterChart>
      <c:valAx>
        <c:axId val="12306432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123065856"/>
        <c:crosses val="autoZero"/>
        <c:crossBetween val="midCat"/>
        <c:majorUnit val="100"/>
      </c:valAx>
      <c:valAx>
        <c:axId val="12306585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12306432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1364936778654047"/>
          <c:y val="0.58952210769918612"/>
          <c:w val="0.12603917120122629"/>
          <c:h val="0.1516712045119997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816556486238536E-3"/>
          <c:y val="1.6391231728445209E-5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'E2'!$BS$67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'E2'!$BW$65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{03DE6A4C-BCCF-410C-9601-A1750643E622}</c15:txfldGUID>
                      <c15:f>'E2'!$BW$65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CA3-4EA8-9D0F-DCA388AEB6FB}"/>
                </c:ext>
              </c:extLst>
            </c:dLbl>
            <c:dLbl>
              <c:idx val="1"/>
              <c:tx>
                <c:strRef>
                  <c:f>'E2'!$BW$66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{2FC77613-CEC0-44F6-8640-D974D98256C9}</c15:txfldGUID>
                      <c15:f>'E2'!$BW$66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CA3-4EA8-9D0F-DCA388AEB6FB}"/>
                </c:ext>
              </c:extLst>
            </c:dLbl>
            <c:dLbl>
              <c:idx val="2"/>
              <c:tx>
                <c:strRef>
                  <c:f>'E2'!$BW$67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{4C8CA969-8727-4B28-9FA0-4D85252EF201}</c15:txfldGUID>
                      <c15:f>'E2'!$BW$67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CA3-4EA8-9D0F-DCA388AEB6FB}"/>
                </c:ext>
              </c:extLst>
            </c:dLbl>
            <c:dLbl>
              <c:idx val="3"/>
              <c:tx>
                <c:strRef>
                  <c:f>'E2'!$BW$68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{1E0DA4BF-3DD7-4AE9-B1B3-024E7E0A20DC}</c15:txfldGUID>
                      <c15:f>'E2'!$BW$68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CA3-4EA8-9D0F-DCA388AEB6FB}"/>
                </c:ext>
              </c:extLst>
            </c:dLbl>
            <c:dLbl>
              <c:idx val="4"/>
              <c:tx>
                <c:strRef>
                  <c:f>'E2'!$BW$69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{1E156A43-C72C-49A5-A8FD-CB0EE078426E}</c15:txfldGUID>
                      <c15:f>'E2'!$BW$69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CA3-4EA8-9D0F-DCA388AEB6FB}"/>
                </c:ext>
              </c:extLst>
            </c:dLbl>
            <c:dLbl>
              <c:idx val="5"/>
              <c:tx>
                <c:strRef>
                  <c:f>'E2'!$BW$70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{2F3F4C66-22A2-4FF3-868D-A717E3EEC5A5}</c15:txfldGUID>
                      <c15:f>'E2'!$BW$70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CCA3-4EA8-9D0F-DCA388AEB6FB}"/>
                </c:ext>
              </c:extLst>
            </c:dLbl>
            <c:dLbl>
              <c:idx val="6"/>
              <c:tx>
                <c:strRef>
                  <c:f>'E2'!$BW$71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{4CF25B97-A27A-48FA-B261-45E286D71AAC}</c15:txfldGUID>
                      <c15:f>'E2'!$BW$71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CA3-4EA8-9D0F-DCA388AEB6FB}"/>
                </c:ext>
              </c:extLst>
            </c:dLbl>
            <c:dLbl>
              <c:idx val="7"/>
              <c:tx>
                <c:strRef>
                  <c:f>'E2'!$BW$72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{0A92011E-6021-4E61-AE91-68A7FF5E93C6}</c15:txfldGUID>
                      <c15:f>'E2'!$BW$72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CA3-4EA8-9D0F-DCA388AEB6FB}"/>
                </c:ext>
              </c:extLst>
            </c:dLbl>
            <c:dLbl>
              <c:idx val="8"/>
              <c:tx>
                <c:strRef>
                  <c:f>'E2'!$BW$73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{016EADA8-C25E-46A5-BDA0-30BEF4F07152}</c15:txfldGUID>
                      <c15:f>'E2'!$BW$73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CA3-4EA8-9D0F-DCA388AEB6FB}"/>
                </c:ext>
              </c:extLst>
            </c:dLbl>
            <c:dLbl>
              <c:idx val="9"/>
              <c:tx>
                <c:strRef>
                  <c:f>'E2'!$BW$74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{09DCDDBB-D0CD-4E36-A941-50E22EFD2AA9}</c15:txfldGUID>
                      <c15:f>'E2'!$BW$74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CA3-4EA8-9D0F-DCA388AEB6FB}"/>
                </c:ext>
              </c:extLst>
            </c:dLbl>
            <c:dLbl>
              <c:idx val="10"/>
              <c:tx>
                <c:strRef>
                  <c:f>'E2'!$BW$75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{2543EDCD-B14F-4213-AF8C-65AEA0C26344}</c15:txfldGUID>
                      <c15:f>'E2'!$BW$75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CA3-4EA8-9D0F-DCA388AEB6FB}"/>
                </c:ext>
              </c:extLst>
            </c:dLbl>
            <c:dLbl>
              <c:idx val="11"/>
              <c:tx>
                <c:strRef>
                  <c:f>'E2'!$BW$76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{E741AD00-D931-4241-AC7D-016E0DA0A890}</c15:txfldGUID>
                      <c15:f>'E2'!$BW$76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CCA3-4EA8-9D0F-DCA388AEB6FB}"/>
                </c:ext>
              </c:extLst>
            </c:dLbl>
            <c:dLbl>
              <c:idx val="12"/>
              <c:tx>
                <c:strRef>
                  <c:f>'E2'!$BW$77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{4B5AD01D-B9C1-4B87-BE5C-733EBAC4B6D5}</c15:txfldGUID>
                      <c15:f>'E2'!$BW$77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CA3-4EA8-9D0F-DCA388AEB6FB}"/>
                </c:ext>
              </c:extLst>
            </c:dLbl>
            <c:dLbl>
              <c:idx val="13"/>
              <c:tx>
                <c:strRef>
                  <c:f>'E2'!$BW$78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{F3433E69-5E95-4765-9D2E-B6B80A2CDCCD}</c15:txfldGUID>
                      <c15:f>'E2'!$BW$78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CA3-4EA8-9D0F-DCA388AEB6FB}"/>
                </c:ext>
              </c:extLst>
            </c:dLbl>
            <c:dLbl>
              <c:idx val="14"/>
              <c:tx>
                <c:strRef>
                  <c:f>'E2'!$BW$79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{E4E21489-3A5D-4456-B5C5-6C9B8416601E}</c15:txfldGUID>
                      <c15:f>'E2'!$BW$79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CA3-4EA8-9D0F-DCA388AEB6FB}"/>
                </c:ext>
              </c:extLst>
            </c:dLbl>
            <c:dLbl>
              <c:idx val="15"/>
              <c:tx>
                <c:strRef>
                  <c:f>'E2'!$BW$80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{9B875AE8-AAA0-430E-85C0-1C3A6C5A3007}</c15:txfldGUID>
                      <c15:f>'E2'!$BW$80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CA3-4EA8-9D0F-DCA388AEB6FB}"/>
                </c:ext>
              </c:extLst>
            </c:dLbl>
            <c:dLbl>
              <c:idx val="16"/>
              <c:tx>
                <c:strRef>
                  <c:f>'E2'!$BW$81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{F46C7452-A2B6-4FFA-9119-BFEBA9AB79DD}</c15:txfldGUID>
                      <c15:f>'E2'!$BW$81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CA3-4EA8-9D0F-DCA388AEB6FB}"/>
                </c:ext>
              </c:extLst>
            </c:dLbl>
            <c:dLbl>
              <c:idx val="17"/>
              <c:tx>
                <c:strRef>
                  <c:f>'E2'!$BW$82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{3993438C-4626-4EA4-867D-848EF29E282C}</c15:txfldGUID>
                      <c15:f>'E2'!$BW$82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CCA3-4EA8-9D0F-DCA388AEB6FB}"/>
                </c:ext>
              </c:extLst>
            </c:dLbl>
            <c:dLbl>
              <c:idx val="18"/>
              <c:tx>
                <c:strRef>
                  <c:f>'E2'!$BW$83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{0913808A-3111-4735-B15C-586BC2E966DE}</c15:txfldGUID>
                      <c15:f>'E2'!$BW$83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CA3-4EA8-9D0F-DCA388AEB6FB}"/>
                </c:ext>
              </c:extLst>
            </c:dLbl>
            <c:dLbl>
              <c:idx val="19"/>
              <c:tx>
                <c:strRef>
                  <c:f>'E2'!$BW$84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{FCA39C91-1DE9-43CA-BA2F-EA4C3B52A9F4}</c15:txfldGUID>
                      <c15:f>'E2'!$BW$84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CA3-4EA8-9D0F-DCA388AEB6FB}"/>
                </c:ext>
              </c:extLst>
            </c:dLbl>
            <c:dLbl>
              <c:idx val="20"/>
              <c:tx>
                <c:strRef>
                  <c:f>'E2'!$BW$85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{99A61EEE-E173-4CEC-A451-B1E55F8CDCF3}</c15:txfldGUID>
                      <c15:f>'E2'!$BW$85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CA3-4EA8-9D0F-DCA388AEB6FB}"/>
                </c:ext>
              </c:extLst>
            </c:dLbl>
            <c:dLbl>
              <c:idx val="21"/>
              <c:tx>
                <c:strRef>
                  <c:f>'E2'!$BW$86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{0803B05E-8EC7-44E1-ADAD-E83906EF8C9D}</c15:txfldGUID>
                      <c15:f>'E2'!$BW$86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CA3-4EA8-9D0F-DCA388AEB6FB}"/>
                </c:ext>
              </c:extLst>
            </c:dLbl>
            <c:dLbl>
              <c:idx val="22"/>
              <c:tx>
                <c:strRef>
                  <c:f>'E2'!$BW$87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{5B4BA92B-D017-4FB7-80A1-09A11BB07697}</c15:txfldGUID>
                      <c15:f>'E2'!$BW$87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CA3-4EA8-9D0F-DCA388AEB6FB}"/>
                </c:ext>
              </c:extLst>
            </c:dLbl>
            <c:dLbl>
              <c:idx val="23"/>
              <c:tx>
                <c:strRef>
                  <c:f>'E2'!$BW$88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{74D8C9F4-BBA6-414F-93D0-44009C6C146E}</c15:txfldGUID>
                      <c15:f>'E2'!$BW$88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CCA3-4EA8-9D0F-DCA388AEB6FB}"/>
                </c:ext>
              </c:extLst>
            </c:dLbl>
            <c:dLbl>
              <c:idx val="24"/>
              <c:tx>
                <c:strRef>
                  <c:f>'E2'!$BW$89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{DE342D52-7B0C-45E0-8500-6B601DE8F1BF}</c15:txfldGUID>
                      <c15:f>'E2'!$BW$89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CA3-4EA8-9D0F-DCA388AEB6FB}"/>
                </c:ext>
              </c:extLst>
            </c:dLbl>
            <c:dLbl>
              <c:idx val="25"/>
              <c:tx>
                <c:strRef>
                  <c:f>'E2'!$BW$90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{CBD3B1AC-3907-4102-8459-8C6B7D3AFCDF}</c15:txfldGUID>
                      <c15:f>'E2'!$BW$90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CA3-4EA8-9D0F-DCA388AEB6FB}"/>
                </c:ext>
              </c:extLst>
            </c:dLbl>
            <c:dLbl>
              <c:idx val="26"/>
              <c:tx>
                <c:strRef>
                  <c:f>'E2'!$BW$91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{C43F183A-D7F9-4100-B8D0-D11194031ED3}</c15:txfldGUID>
                      <c15:f>'E2'!$BW$91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CA3-4EA8-9D0F-DCA388AEB6FB}"/>
                </c:ext>
              </c:extLst>
            </c:dLbl>
            <c:dLbl>
              <c:idx val="27"/>
              <c:tx>
                <c:strRef>
                  <c:f>'E2'!$BW$92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{0ECAEF63-E7B3-4BDE-ABD1-7E4E93B010AE}</c15:txfldGUID>
                      <c15:f>'E2'!$BW$92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CA3-4EA8-9D0F-DCA388AEB6FB}"/>
                </c:ext>
              </c:extLst>
            </c:dLbl>
            <c:dLbl>
              <c:idx val="28"/>
              <c:tx>
                <c:strRef>
                  <c:f>'E2'!$BW$93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{CABA771C-BE4B-4ADB-9D89-FBC1744E8412}</c15:txfldGUID>
                      <c15:f>'E2'!$BW$93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CA3-4EA8-9D0F-DCA388AEB6FB}"/>
                </c:ext>
              </c:extLst>
            </c:dLbl>
            <c:dLbl>
              <c:idx val="29"/>
              <c:tx>
                <c:strRef>
                  <c:f>'E2'!$BW$94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{99D4DB6D-6C9B-4ED7-A391-5AC05984AD03}</c15:txfldGUID>
                      <c15:f>'E2'!$BW$94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CCA3-4EA8-9D0F-DCA388AEB6FB}"/>
                </c:ext>
              </c:extLst>
            </c:dLbl>
            <c:dLbl>
              <c:idx val="30"/>
              <c:tx>
                <c:strRef>
                  <c:f>'E2'!$BW$95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{6FEA53FF-C6B1-4F4F-8F21-6E8B801A8FED}</c15:txfldGUID>
                      <c15:f>'E2'!$BW$95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CA3-4EA8-9D0F-DCA388AEB6FB}"/>
                </c:ext>
              </c:extLst>
            </c:dLbl>
            <c:dLbl>
              <c:idx val="31"/>
              <c:tx>
                <c:strRef>
                  <c:f>'E2'!$BW$96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{55646E6B-1E8A-4F3E-ACB5-45B3A2DA9A8B}</c15:txfldGUID>
                      <c15:f>'E2'!$BW$96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CA3-4EA8-9D0F-DCA388AEB6FB}"/>
                </c:ext>
              </c:extLst>
            </c:dLbl>
            <c:dLbl>
              <c:idx val="32"/>
              <c:tx>
                <c:strRef>
                  <c:f>'E2'!$BW$97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{77E5AF13-034E-4F70-A418-1CEB33C466B4}</c15:txfldGUID>
                      <c15:f>'E2'!$BW$97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CA3-4EA8-9D0F-DCA388AEB6FB}"/>
                </c:ext>
              </c:extLst>
            </c:dLbl>
            <c:dLbl>
              <c:idx val="33"/>
              <c:tx>
                <c:strRef>
                  <c:f>'E2'!$BW$98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{77413D58-DED6-4086-A7D8-8CC746AC3641}</c15:txfldGUID>
                      <c15:f>'E2'!$BW$98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CA3-4EA8-9D0F-DCA388AEB6FB}"/>
                </c:ext>
              </c:extLst>
            </c:dLbl>
            <c:dLbl>
              <c:idx val="34"/>
              <c:tx>
                <c:strRef>
                  <c:f>'E2'!$BW$99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{1B7F63D1-5718-4FE4-8456-0630184C1BE6}</c15:txfldGUID>
                      <c15:f>'E2'!$BW$99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CA3-4EA8-9D0F-DCA388AEB6FB}"/>
                </c:ext>
              </c:extLst>
            </c:dLbl>
            <c:dLbl>
              <c:idx val="35"/>
              <c:tx>
                <c:strRef>
                  <c:f>'E2'!$BW$100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{C55AA852-C026-4A63-B130-692DC74D567F}</c15:txfldGUID>
                      <c15:f>'E2'!$BW$100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CCA3-4EA8-9D0F-DCA388AEB6FB}"/>
                </c:ext>
              </c:extLst>
            </c:dLbl>
            <c:dLbl>
              <c:idx val="36"/>
              <c:tx>
                <c:strRef>
                  <c:f>'E2'!$BW$101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{60EC05D2-768D-47D0-93B6-A2825C101D44}</c15:txfldGUID>
                      <c15:f>'E2'!$BW$101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CCA3-4EA8-9D0F-DCA388AEB6FB}"/>
                </c:ext>
              </c:extLst>
            </c:dLbl>
            <c:dLbl>
              <c:idx val="37"/>
              <c:tx>
                <c:strRef>
                  <c:f>'E2'!$BW$102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{D4FBE2E8-41D7-4CD1-8A31-E077B5CD5F97}</c15:txfldGUID>
                      <c15:f>'E2'!$BW$102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CCA3-4EA8-9D0F-DCA388AEB6FB}"/>
                </c:ext>
              </c:extLst>
            </c:dLbl>
            <c:dLbl>
              <c:idx val="38"/>
              <c:tx>
                <c:strRef>
                  <c:f>'E2'!$BW$103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{CFA57DAC-17CF-4F90-918C-D9A1A8C71F5E}</c15:txfldGUID>
                      <c15:f>'E2'!$BW$103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CCA3-4EA8-9D0F-DCA388AEB6FB}"/>
                </c:ext>
              </c:extLst>
            </c:dLbl>
            <c:dLbl>
              <c:idx val="39"/>
              <c:tx>
                <c:strRef>
                  <c:f>'E2'!$BW$104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{B9BE1722-E9EA-4CC3-A01B-D60821CFEA74}</c15:txfldGUID>
                      <c15:f>'E2'!$BW$104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CCA3-4EA8-9D0F-DCA388AEB6FB}"/>
                </c:ext>
              </c:extLst>
            </c:dLbl>
            <c:dLbl>
              <c:idx val="40"/>
              <c:tx>
                <c:strRef>
                  <c:f>'E2'!$BW$105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{AB0E27CF-86FE-4B66-A832-DF0949858DFF}</c15:txfldGUID>
                      <c15:f>'E2'!$BW$105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CCA3-4EA8-9D0F-DCA388AEB6FB}"/>
                </c:ext>
              </c:extLst>
            </c:dLbl>
            <c:dLbl>
              <c:idx val="41"/>
              <c:tx>
                <c:strRef>
                  <c:f>'E2'!$BW$106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{4520A7C3-3BF9-44DF-BD9B-BE9EA9BEA9D5}</c15:txfldGUID>
                      <c15:f>'E2'!$BW$106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CCA3-4EA8-9D0F-DCA388AEB6FB}"/>
                </c:ext>
              </c:extLst>
            </c:dLbl>
            <c:dLbl>
              <c:idx val="42"/>
              <c:tx>
                <c:strRef>
                  <c:f>'E2'!$BW$107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{EFB96799-266A-4DEB-B190-B77198A8667E}</c15:txfldGUID>
                      <c15:f>'E2'!$BW$107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CCA3-4EA8-9D0F-DCA388AEB6FB}"/>
                </c:ext>
              </c:extLst>
            </c:dLbl>
            <c:dLbl>
              <c:idx val="43"/>
              <c:tx>
                <c:strRef>
                  <c:f>'E2'!$BW$108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{AD7073A6-14C0-4F73-8F0E-0D4F43A13687}</c15:txfldGUID>
                      <c15:f>'E2'!$BW$108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CCA3-4EA8-9D0F-DCA388AEB6FB}"/>
                </c:ext>
              </c:extLst>
            </c:dLbl>
            <c:dLbl>
              <c:idx val="44"/>
              <c:tx>
                <c:strRef>
                  <c:f>'E2'!$BW$109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{28EEA1B8-C77D-4B77-AF4D-08DF2DC4D404}</c15:txfldGUID>
                      <c15:f>'E2'!$BW$109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CCA3-4EA8-9D0F-DCA388AEB6FB}"/>
                </c:ext>
              </c:extLst>
            </c:dLbl>
            <c:dLbl>
              <c:idx val="45"/>
              <c:tx>
                <c:strRef>
                  <c:f>'E2'!$BW$110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{C75477EF-7F85-4C95-9C31-1CC808B44A5D}</c15:txfldGUID>
                      <c15:f>'E2'!$BW$110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CCA3-4EA8-9D0F-DCA388AEB6FB}"/>
                </c:ext>
              </c:extLst>
            </c:dLbl>
            <c:dLbl>
              <c:idx val="46"/>
              <c:tx>
                <c:strRef>
                  <c:f>'E2'!$BW$111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{F3B03341-FE2F-4EF6-868E-D65383A1E74B}</c15:txfldGUID>
                      <c15:f>'E2'!$BW$111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CCA3-4EA8-9D0F-DCA388AEB6FB}"/>
                </c:ext>
              </c:extLst>
            </c:dLbl>
            <c:dLbl>
              <c:idx val="47"/>
              <c:tx>
                <c:strRef>
                  <c:f>'E2'!$BW$112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{99FA3512-C7CD-4AD0-89E7-C1C787649D4B}</c15:txfldGUID>
                      <c15:f>'E2'!$BW$112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CCA3-4EA8-9D0F-DCA388AEB6FB}"/>
                </c:ext>
              </c:extLst>
            </c:dLbl>
            <c:dLbl>
              <c:idx val="48"/>
              <c:tx>
                <c:strRef>
                  <c:f>'E2'!$BW$113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{9DADA12B-2575-4B62-88F9-52A7C4A0B6FD}</c15:txfldGUID>
                      <c15:f>'E2'!$BW$113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CCA3-4EA8-9D0F-DCA388AEB6FB}"/>
                </c:ext>
              </c:extLst>
            </c:dLbl>
            <c:dLbl>
              <c:idx val="49"/>
              <c:tx>
                <c:strRef>
                  <c:f>'E2'!$BW$114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{23D8232B-81DF-42C7-8C98-180DFDA53EE3}</c15:txfldGUID>
                      <c15:f>'E2'!$BW$114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CCA3-4EA8-9D0F-DCA388AEB6FB}"/>
                </c:ext>
              </c:extLst>
            </c:dLbl>
            <c:dLbl>
              <c:idx val="50"/>
              <c:tx>
                <c:strRef>
                  <c:f>'E2'!$BW$115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{A7764C64-1644-4D33-BECD-38D05CB83FBB}</c15:txfldGUID>
                      <c15:f>'E2'!$BW$115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CCA3-4EA8-9D0F-DCA388AEB6FB}"/>
                </c:ext>
              </c:extLst>
            </c:dLbl>
            <c:dLbl>
              <c:idx val="51"/>
              <c:tx>
                <c:strRef>
                  <c:f>'E2'!$BW$116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{B92096FF-5260-450B-BB9E-848FF0FA093E}</c15:txfldGUID>
                      <c15:f>'E2'!$BW$116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CCA3-4EA8-9D0F-DCA388AEB6FB}"/>
                </c:ext>
              </c:extLst>
            </c:dLbl>
            <c:dLbl>
              <c:idx val="52"/>
              <c:tx>
                <c:strRef>
                  <c:f>'E2'!$BW$117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{10F19F92-3F01-4743-9312-F165FFEB03B9}</c15:txfldGUID>
                      <c15:f>'E2'!$BW$117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CCA3-4EA8-9D0F-DCA388AEB6FB}"/>
                </c:ext>
              </c:extLst>
            </c:dLbl>
            <c:dLbl>
              <c:idx val="53"/>
              <c:tx>
                <c:strRef>
                  <c:f>'E2'!$BW$118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{44AFB58E-AA36-4E0D-9A5D-43A349CBE46A}</c15:txfldGUID>
                      <c15:f>'E2'!$BW$118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CCA3-4EA8-9D0F-DCA388AEB6FB}"/>
                </c:ext>
              </c:extLst>
            </c:dLbl>
            <c:dLbl>
              <c:idx val="54"/>
              <c:tx>
                <c:strRef>
                  <c:f>'E2'!$BW$119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{EFE17FA2-EDE4-49B6-8754-52B9F1CEB7F9}</c15:txfldGUID>
                      <c15:f>'E2'!$BW$119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CCA3-4EA8-9D0F-DCA388AEB6FB}"/>
                </c:ext>
              </c:extLst>
            </c:dLbl>
            <c:dLbl>
              <c:idx val="55"/>
              <c:tx>
                <c:strRef>
                  <c:f>'E2'!$BW$120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{CC3EE611-0832-4C48-9FAC-0009EC157AD5}</c15:txfldGUID>
                      <c15:f>'E2'!$BW$120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CCA3-4EA8-9D0F-DCA388AEB6FB}"/>
                </c:ext>
              </c:extLst>
            </c:dLbl>
            <c:dLbl>
              <c:idx val="56"/>
              <c:tx>
                <c:strRef>
                  <c:f>'E2'!$BW$121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{489034E3-3290-4535-8530-F3F26442F795}</c15:txfldGUID>
                      <c15:f>'E2'!$BW$121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CCA3-4EA8-9D0F-DCA388AEB6FB}"/>
                </c:ext>
              </c:extLst>
            </c:dLbl>
            <c:dLbl>
              <c:idx val="57"/>
              <c:tx>
                <c:strRef>
                  <c:f>'E2'!$BW$122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{C12D9E4C-8CA3-435F-9878-9F4A9A446C8F}</c15:txfldGUID>
                      <c15:f>'E2'!$BW$122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CCA3-4EA8-9D0F-DCA388AEB6FB}"/>
                </c:ext>
              </c:extLst>
            </c:dLbl>
            <c:dLbl>
              <c:idx val="58"/>
              <c:tx>
                <c:strRef>
                  <c:f>'E2'!$BW$123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{3C3F09AF-5995-48BD-BEC5-6C265A0566CD}</c15:txfldGUID>
                      <c15:f>'E2'!$BW$123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CCA3-4EA8-9D0F-DCA388AEB6FB}"/>
                </c:ext>
              </c:extLst>
            </c:dLbl>
            <c:dLbl>
              <c:idx val="59"/>
              <c:tx>
                <c:strRef>
                  <c:f>'E2'!$BW$124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{A4D29108-D79D-41E5-A101-0A45073ED7F8}</c15:txfldGUID>
                      <c15:f>'E2'!$BW$124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CCA3-4EA8-9D0F-DCA388AEB6FB}"/>
                </c:ext>
              </c:extLst>
            </c:dLbl>
            <c:dLbl>
              <c:idx val="60"/>
              <c:tx>
                <c:strRef>
                  <c:f>'E2'!$BW$125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{BE1DAEF6-31A7-4509-9021-7F30CE19A1A0}</c15:txfldGUID>
                      <c15:f>'E2'!$BW$125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CCA3-4EA8-9D0F-DCA388AEB6FB}"/>
                </c:ext>
              </c:extLst>
            </c:dLbl>
            <c:dLbl>
              <c:idx val="61"/>
              <c:tx>
                <c:strRef>
                  <c:f>'E2'!$BW$126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{2C8F91D2-C8AD-47ED-A104-70115C6EE7D8}</c15:txfldGUID>
                      <c15:f>'E2'!$BW$126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CCA3-4EA8-9D0F-DCA388AEB6FB}"/>
                </c:ext>
              </c:extLst>
            </c:dLbl>
            <c:dLbl>
              <c:idx val="62"/>
              <c:tx>
                <c:strRef>
                  <c:f>'E2'!$BW$127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{0ED59F74-8E07-44B2-8B58-C5D73BFA2E40}</c15:txfldGUID>
                      <c15:f>'E2'!$BW$127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CCA3-4EA8-9D0F-DCA388AEB6FB}"/>
                </c:ext>
              </c:extLst>
            </c:dLbl>
            <c:dLbl>
              <c:idx val="63"/>
              <c:tx>
                <c:strRef>
                  <c:f>'E2'!$BW$128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{AD708F93-846F-42A8-9A7D-B2EE194B2E43}</c15:txfldGUID>
                      <c15:f>'E2'!$BW$128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CCA3-4EA8-9D0F-DCA388AEB6FB}"/>
                </c:ext>
              </c:extLst>
            </c:dLbl>
            <c:dLbl>
              <c:idx val="64"/>
              <c:tx>
                <c:strRef>
                  <c:f>'E2'!$BW$129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{390EDE2C-B8DD-4D21-9B9B-14CCC697EA80}</c15:txfldGUID>
                      <c15:f>'E2'!$BW$129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CCA3-4EA8-9D0F-DCA388AEB6FB}"/>
                </c:ext>
              </c:extLst>
            </c:dLbl>
            <c:dLbl>
              <c:idx val="65"/>
              <c:tx>
                <c:strRef>
                  <c:f>'E2'!$BW$130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{3C1A2F3D-0B8C-4540-A176-07ED8C0C61FF}</c15:txfldGUID>
                      <c15:f>'E2'!$BW$130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CCA3-4EA8-9D0F-DCA388AEB6FB}"/>
                </c:ext>
              </c:extLst>
            </c:dLbl>
            <c:dLbl>
              <c:idx val="66"/>
              <c:tx>
                <c:strRef>
                  <c:f>'E2'!$BW$131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{D151A434-8DE5-4195-A571-747DF4569CB4}</c15:txfldGUID>
                      <c15:f>'E2'!$BW$131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CCA3-4EA8-9D0F-DCA388AEB6FB}"/>
                </c:ext>
              </c:extLst>
            </c:dLbl>
            <c:dLbl>
              <c:idx val="67"/>
              <c:tx>
                <c:strRef>
                  <c:f>'E2'!$BW$132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{F9F05D74-284B-46A2-BE04-26C899B62E29}</c15:txfldGUID>
                      <c15:f>'E2'!$BW$132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CCA3-4EA8-9D0F-DCA388AEB6FB}"/>
                </c:ext>
              </c:extLst>
            </c:dLbl>
            <c:dLbl>
              <c:idx val="68"/>
              <c:tx>
                <c:strRef>
                  <c:f>'E2'!$BW$133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{776CCA77-D12B-41FD-A166-D725D84294F7}</c15:txfldGUID>
                      <c15:f>'E2'!$BW$133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CCA3-4EA8-9D0F-DCA388AEB6FB}"/>
                </c:ext>
              </c:extLst>
            </c:dLbl>
            <c:dLbl>
              <c:idx val="69"/>
              <c:tx>
                <c:strRef>
                  <c:f>'E2'!$BW$134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{D0A733C3-0333-4B3C-A633-1ABE0D3C2762}</c15:txfldGUID>
                      <c15:f>'E2'!$BW$134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CCA3-4EA8-9D0F-DCA388AEB6FB}"/>
                </c:ext>
              </c:extLst>
            </c:dLbl>
            <c:dLbl>
              <c:idx val="70"/>
              <c:tx>
                <c:strRef>
                  <c:f>'E2'!$BW$135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{41D15383-E8A6-41E1-AF93-AECF21525166}</c15:txfldGUID>
                      <c15:f>'E2'!$BW$135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CCA3-4EA8-9D0F-DCA388AEB6FB}"/>
                </c:ext>
              </c:extLst>
            </c:dLbl>
            <c:dLbl>
              <c:idx val="71"/>
              <c:tx>
                <c:strRef>
                  <c:f>'E2'!$BW$136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{68C5F738-1E10-4447-9988-D67A694931A6}</c15:txfldGUID>
                      <c15:f>'E2'!$BW$136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CCA3-4EA8-9D0F-DCA388AEB6FB}"/>
                </c:ext>
              </c:extLst>
            </c:dLbl>
            <c:dLbl>
              <c:idx val="72"/>
              <c:tx>
                <c:strRef>
                  <c:f>'E2'!$BW$137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{14E5DAFC-F272-4428-A037-227D32FA272C}</c15:txfldGUID>
                      <c15:f>'E2'!$BW$137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CCA3-4EA8-9D0F-DCA388AEB6FB}"/>
                </c:ext>
              </c:extLst>
            </c:dLbl>
            <c:dLbl>
              <c:idx val="73"/>
              <c:tx>
                <c:strRef>
                  <c:f>'E2'!$BW$138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{BA514A48-F873-4472-9681-85282EA2DB9D}</c15:txfldGUID>
                      <c15:f>'E2'!$BW$138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CCA3-4EA8-9D0F-DCA388AEB6FB}"/>
                </c:ext>
              </c:extLst>
            </c:dLbl>
            <c:dLbl>
              <c:idx val="74"/>
              <c:tx>
                <c:strRef>
                  <c:f>'E2'!$BW$139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{39941496-5EC9-4A4B-970E-F902FF570B4E}</c15:txfldGUID>
                      <c15:f>'E2'!$BW$139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CCA3-4EA8-9D0F-DCA388AEB6FB}"/>
                </c:ext>
              </c:extLst>
            </c:dLbl>
            <c:dLbl>
              <c:idx val="75"/>
              <c:tx>
                <c:strRef>
                  <c:f>'E2'!$BW$140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{A8CB8ED8-EC35-4A35-AE07-E95480C8B91F}</c15:txfldGUID>
                      <c15:f>'E2'!$BW$140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CCA3-4EA8-9D0F-DCA388AEB6F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'E2'!$BT$68:$BT$143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'E2'!$BU$68:$BU$143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CCA3-4EA8-9D0F-DCA388AEB6FB}"/>
            </c:ext>
          </c:extLst>
        </c:ser>
        <c:ser>
          <c:idx val="1"/>
          <c:order val="1"/>
          <c:tx>
            <c:strRef>
              <c:f>'E2'!$BL$1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'E2'!$BL$5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{797D5287-7C27-46CC-B7B6-CCC1A7BF8909}</c15:txfldGUID>
                      <c15:f>'E2'!$BL$5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CCA3-4EA8-9D0F-DCA388AEB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'E2'!$BL$3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'E2'!$BL$4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CCA3-4EA8-9D0F-DCA388AEB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291776"/>
        <c:axId val="385293312"/>
      </c:scatterChart>
      <c:valAx>
        <c:axId val="38529177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5293312"/>
        <c:crosses val="autoZero"/>
        <c:crossBetween val="midCat"/>
        <c:majorUnit val="100"/>
      </c:valAx>
      <c:valAx>
        <c:axId val="38529331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529177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8.5602930514264725E-3"/>
          <c:y val="2.018412231603579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'E3'!$BS$67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'E3'!$BW$65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{36847CA0-B834-4003-A1D0-E997445C3C85}</c15:txfldGUID>
                      <c15:f>'E3'!$BW$65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1BF-4DB4-95DF-8DD114E3A69F}"/>
                </c:ext>
              </c:extLst>
            </c:dLbl>
            <c:dLbl>
              <c:idx val="1"/>
              <c:tx>
                <c:strRef>
                  <c:f>'E3'!$BW$66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{0835D5A8-B54E-4A47-B7CD-43B8AF336A5D}</c15:txfldGUID>
                      <c15:f>'E3'!$BW$66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1BF-4DB4-95DF-8DD114E3A69F}"/>
                </c:ext>
              </c:extLst>
            </c:dLbl>
            <c:dLbl>
              <c:idx val="2"/>
              <c:tx>
                <c:strRef>
                  <c:f>'E3'!$BW$67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{0ACF0F44-7318-43D1-AEB3-03459DBD6377}</c15:txfldGUID>
                      <c15:f>'E3'!$BW$67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1BF-4DB4-95DF-8DD114E3A69F}"/>
                </c:ext>
              </c:extLst>
            </c:dLbl>
            <c:dLbl>
              <c:idx val="3"/>
              <c:tx>
                <c:strRef>
                  <c:f>'E3'!$BW$68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{AF13B918-9B6B-4677-9A9C-5BF9C8756F91}</c15:txfldGUID>
                      <c15:f>'E3'!$BW$68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1BF-4DB4-95DF-8DD114E3A69F}"/>
                </c:ext>
              </c:extLst>
            </c:dLbl>
            <c:dLbl>
              <c:idx val="4"/>
              <c:tx>
                <c:strRef>
                  <c:f>'E3'!$BW$69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{A162C022-423A-48C4-9CF2-3EC7287F5B13}</c15:txfldGUID>
                      <c15:f>'E3'!$BW$69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1BF-4DB4-95DF-8DD114E3A69F}"/>
                </c:ext>
              </c:extLst>
            </c:dLbl>
            <c:dLbl>
              <c:idx val="5"/>
              <c:tx>
                <c:strRef>
                  <c:f>'E3'!$BW$70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{A7D9E07E-0951-4040-80C0-2535F8583B5C}</c15:txfldGUID>
                      <c15:f>'E3'!$BW$70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F1BF-4DB4-95DF-8DD114E3A69F}"/>
                </c:ext>
              </c:extLst>
            </c:dLbl>
            <c:dLbl>
              <c:idx val="6"/>
              <c:tx>
                <c:strRef>
                  <c:f>'E3'!$BW$71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{FBA8029F-F78C-42CB-AB6E-4092173A5E4A}</c15:txfldGUID>
                      <c15:f>'E3'!$BW$71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1BF-4DB4-95DF-8DD114E3A69F}"/>
                </c:ext>
              </c:extLst>
            </c:dLbl>
            <c:dLbl>
              <c:idx val="7"/>
              <c:tx>
                <c:strRef>
                  <c:f>'E3'!$BW$72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{B58E25E6-C50A-4F93-9DDA-99B183E6E0CA}</c15:txfldGUID>
                      <c15:f>'E3'!$BW$72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1BF-4DB4-95DF-8DD114E3A69F}"/>
                </c:ext>
              </c:extLst>
            </c:dLbl>
            <c:dLbl>
              <c:idx val="8"/>
              <c:tx>
                <c:strRef>
                  <c:f>'E3'!$BW$73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{2CFA7D77-52F1-4104-BA03-AA50B4E78380}</c15:txfldGUID>
                      <c15:f>'E3'!$BW$73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1BF-4DB4-95DF-8DD114E3A69F}"/>
                </c:ext>
              </c:extLst>
            </c:dLbl>
            <c:dLbl>
              <c:idx val="9"/>
              <c:tx>
                <c:strRef>
                  <c:f>'E3'!$BW$74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{AE48E310-171A-4F1A-B1D8-F351A8E2A79E}</c15:txfldGUID>
                      <c15:f>'E3'!$BW$74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1BF-4DB4-95DF-8DD114E3A69F}"/>
                </c:ext>
              </c:extLst>
            </c:dLbl>
            <c:dLbl>
              <c:idx val="10"/>
              <c:tx>
                <c:strRef>
                  <c:f>'E3'!$BW$75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{60941873-B7A3-4759-BBD5-EF937DB95EBE}</c15:txfldGUID>
                      <c15:f>'E3'!$BW$75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1BF-4DB4-95DF-8DD114E3A69F}"/>
                </c:ext>
              </c:extLst>
            </c:dLbl>
            <c:dLbl>
              <c:idx val="11"/>
              <c:tx>
                <c:strRef>
                  <c:f>'E3'!$BW$76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{0396DD5B-33F3-4CFF-9D03-94ABAFF91D19}</c15:txfldGUID>
                      <c15:f>'E3'!$BW$76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1BF-4DB4-95DF-8DD114E3A69F}"/>
                </c:ext>
              </c:extLst>
            </c:dLbl>
            <c:dLbl>
              <c:idx val="12"/>
              <c:tx>
                <c:strRef>
                  <c:f>'E3'!$BW$77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{30725113-DBC4-4509-814C-DA46C6DFAC21}</c15:txfldGUID>
                      <c15:f>'E3'!$BW$77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1BF-4DB4-95DF-8DD114E3A69F}"/>
                </c:ext>
              </c:extLst>
            </c:dLbl>
            <c:dLbl>
              <c:idx val="13"/>
              <c:tx>
                <c:strRef>
                  <c:f>'E3'!$BW$78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{43A5931F-C5DF-44BF-93FC-6D4A6EDF8CCE}</c15:txfldGUID>
                      <c15:f>'E3'!$BW$78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1BF-4DB4-95DF-8DD114E3A69F}"/>
                </c:ext>
              </c:extLst>
            </c:dLbl>
            <c:dLbl>
              <c:idx val="14"/>
              <c:tx>
                <c:strRef>
                  <c:f>'E3'!$BW$79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{52FBC75D-4EE6-4BA2-B410-16CAD100CAD0}</c15:txfldGUID>
                      <c15:f>'E3'!$BW$79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1BF-4DB4-95DF-8DD114E3A69F}"/>
                </c:ext>
              </c:extLst>
            </c:dLbl>
            <c:dLbl>
              <c:idx val="15"/>
              <c:tx>
                <c:strRef>
                  <c:f>'E3'!$BW$80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{E2C9A8A3-992E-4ABE-93AA-3C887DC7FECE}</c15:txfldGUID>
                      <c15:f>'E3'!$BW$80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1BF-4DB4-95DF-8DD114E3A69F}"/>
                </c:ext>
              </c:extLst>
            </c:dLbl>
            <c:dLbl>
              <c:idx val="16"/>
              <c:tx>
                <c:strRef>
                  <c:f>'E3'!$BW$81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{46B5909A-755A-45F8-92B5-56FDCADE7218}</c15:txfldGUID>
                      <c15:f>'E3'!$BW$81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1BF-4DB4-95DF-8DD114E3A69F}"/>
                </c:ext>
              </c:extLst>
            </c:dLbl>
            <c:dLbl>
              <c:idx val="17"/>
              <c:tx>
                <c:strRef>
                  <c:f>'E3'!$BW$82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{581EBC50-8AAE-4CE6-80D7-3DC97EFCBBB8}</c15:txfldGUID>
                      <c15:f>'E3'!$BW$82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1BF-4DB4-95DF-8DD114E3A69F}"/>
                </c:ext>
              </c:extLst>
            </c:dLbl>
            <c:dLbl>
              <c:idx val="18"/>
              <c:tx>
                <c:strRef>
                  <c:f>'E3'!$BW$83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{16AF0CAB-AFE5-4C97-BB2F-63AE88A649EC}</c15:txfldGUID>
                      <c15:f>'E3'!$BW$83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1BF-4DB4-95DF-8DD114E3A69F}"/>
                </c:ext>
              </c:extLst>
            </c:dLbl>
            <c:dLbl>
              <c:idx val="19"/>
              <c:tx>
                <c:strRef>
                  <c:f>'E3'!$BW$84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{49108391-D38F-49A5-9174-35C134014B4D}</c15:txfldGUID>
                      <c15:f>'E3'!$BW$84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1BF-4DB4-95DF-8DD114E3A69F}"/>
                </c:ext>
              </c:extLst>
            </c:dLbl>
            <c:dLbl>
              <c:idx val="20"/>
              <c:tx>
                <c:strRef>
                  <c:f>'E3'!$BW$85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{2D8BC867-7224-4501-B2D6-87EA16255D4D}</c15:txfldGUID>
                      <c15:f>'E3'!$BW$85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1BF-4DB4-95DF-8DD114E3A69F}"/>
                </c:ext>
              </c:extLst>
            </c:dLbl>
            <c:dLbl>
              <c:idx val="21"/>
              <c:tx>
                <c:strRef>
                  <c:f>'E3'!$BW$86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{23B5F234-D56D-4921-AF1D-4FA4574B8FB6}</c15:txfldGUID>
                      <c15:f>'E3'!$BW$86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1BF-4DB4-95DF-8DD114E3A69F}"/>
                </c:ext>
              </c:extLst>
            </c:dLbl>
            <c:dLbl>
              <c:idx val="22"/>
              <c:tx>
                <c:strRef>
                  <c:f>'E3'!$BW$87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{BE5D6ECC-514B-4933-B396-1D8AD74322A5}</c15:txfldGUID>
                      <c15:f>'E3'!$BW$87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1BF-4DB4-95DF-8DD114E3A69F}"/>
                </c:ext>
              </c:extLst>
            </c:dLbl>
            <c:dLbl>
              <c:idx val="23"/>
              <c:tx>
                <c:strRef>
                  <c:f>'E3'!$BW$88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{1F51090E-8A25-46CD-93C7-0D303BEFA3DD}</c15:txfldGUID>
                      <c15:f>'E3'!$BW$88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F1BF-4DB4-95DF-8DD114E3A69F}"/>
                </c:ext>
              </c:extLst>
            </c:dLbl>
            <c:dLbl>
              <c:idx val="24"/>
              <c:tx>
                <c:strRef>
                  <c:f>'E3'!$BW$89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{6DDE12F9-814B-4752-B775-18EBAAA5DD03}</c15:txfldGUID>
                      <c15:f>'E3'!$BW$89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1BF-4DB4-95DF-8DD114E3A69F}"/>
                </c:ext>
              </c:extLst>
            </c:dLbl>
            <c:dLbl>
              <c:idx val="25"/>
              <c:tx>
                <c:strRef>
                  <c:f>'E3'!$BW$90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{E8403356-303D-4B9B-BFDC-D7AF963E6E03}</c15:txfldGUID>
                      <c15:f>'E3'!$BW$90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1BF-4DB4-95DF-8DD114E3A69F}"/>
                </c:ext>
              </c:extLst>
            </c:dLbl>
            <c:dLbl>
              <c:idx val="26"/>
              <c:tx>
                <c:strRef>
                  <c:f>'E3'!$BW$91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{B013CDC5-EDF8-4F1B-8783-3FB44277CDCF}</c15:txfldGUID>
                      <c15:f>'E3'!$BW$91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1BF-4DB4-95DF-8DD114E3A69F}"/>
                </c:ext>
              </c:extLst>
            </c:dLbl>
            <c:dLbl>
              <c:idx val="27"/>
              <c:tx>
                <c:strRef>
                  <c:f>'E3'!$BW$92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{2E9B21C0-3BF1-4D78-82C1-1948DEDF2D66}</c15:txfldGUID>
                      <c15:f>'E3'!$BW$92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1BF-4DB4-95DF-8DD114E3A69F}"/>
                </c:ext>
              </c:extLst>
            </c:dLbl>
            <c:dLbl>
              <c:idx val="28"/>
              <c:tx>
                <c:strRef>
                  <c:f>'E3'!$BW$93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{0CBA1A5B-1918-4286-A247-FE4000B83BB9}</c15:txfldGUID>
                      <c15:f>'E3'!$BW$93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1BF-4DB4-95DF-8DD114E3A69F}"/>
                </c:ext>
              </c:extLst>
            </c:dLbl>
            <c:dLbl>
              <c:idx val="29"/>
              <c:tx>
                <c:strRef>
                  <c:f>'E3'!$BW$94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{89FA9478-8C56-4C64-83BB-3587A36DC62B}</c15:txfldGUID>
                      <c15:f>'E3'!$BW$94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F1BF-4DB4-95DF-8DD114E3A69F}"/>
                </c:ext>
              </c:extLst>
            </c:dLbl>
            <c:dLbl>
              <c:idx val="30"/>
              <c:tx>
                <c:strRef>
                  <c:f>'E3'!$BW$95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{53938E56-30CB-467B-8F76-38CF0BCCA203}</c15:txfldGUID>
                      <c15:f>'E3'!$BW$95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1BF-4DB4-95DF-8DD114E3A69F}"/>
                </c:ext>
              </c:extLst>
            </c:dLbl>
            <c:dLbl>
              <c:idx val="31"/>
              <c:tx>
                <c:strRef>
                  <c:f>'E3'!$BW$96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{0BCE88D0-D56C-4270-9BF0-1E7872B581B6}</c15:txfldGUID>
                      <c15:f>'E3'!$BW$96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1BF-4DB4-95DF-8DD114E3A69F}"/>
                </c:ext>
              </c:extLst>
            </c:dLbl>
            <c:dLbl>
              <c:idx val="32"/>
              <c:tx>
                <c:strRef>
                  <c:f>'E3'!$BW$97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{D9825E52-DB87-4D9D-BE3B-1493F39251BE}</c15:txfldGUID>
                      <c15:f>'E3'!$BW$97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1BF-4DB4-95DF-8DD114E3A69F}"/>
                </c:ext>
              </c:extLst>
            </c:dLbl>
            <c:dLbl>
              <c:idx val="33"/>
              <c:tx>
                <c:strRef>
                  <c:f>'E3'!$BW$98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{FD5052AF-AB48-4707-9417-6CDA7A52F82D}</c15:txfldGUID>
                      <c15:f>'E3'!$BW$98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1BF-4DB4-95DF-8DD114E3A69F}"/>
                </c:ext>
              </c:extLst>
            </c:dLbl>
            <c:dLbl>
              <c:idx val="34"/>
              <c:tx>
                <c:strRef>
                  <c:f>'E3'!$BW$99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{4B810C11-E5BE-40BB-A732-7914871A4820}</c15:txfldGUID>
                      <c15:f>'E3'!$BW$99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1BF-4DB4-95DF-8DD114E3A69F}"/>
                </c:ext>
              </c:extLst>
            </c:dLbl>
            <c:dLbl>
              <c:idx val="35"/>
              <c:tx>
                <c:strRef>
                  <c:f>'E3'!$BW$100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{98FA67C9-AE5C-41C3-B8C4-9981D899E8CE}</c15:txfldGUID>
                      <c15:f>'E3'!$BW$100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F1BF-4DB4-95DF-8DD114E3A69F}"/>
                </c:ext>
              </c:extLst>
            </c:dLbl>
            <c:dLbl>
              <c:idx val="36"/>
              <c:tx>
                <c:strRef>
                  <c:f>'E3'!$BW$101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{3A86BBFB-50C7-4885-8BC0-99241C59F13C}</c15:txfldGUID>
                      <c15:f>'E3'!$BW$101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F1BF-4DB4-95DF-8DD114E3A69F}"/>
                </c:ext>
              </c:extLst>
            </c:dLbl>
            <c:dLbl>
              <c:idx val="37"/>
              <c:tx>
                <c:strRef>
                  <c:f>'E3'!$BW$102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{29B61DCE-4127-480B-BABE-8C0B7285C7DE}</c15:txfldGUID>
                      <c15:f>'E3'!$BW$102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F1BF-4DB4-95DF-8DD114E3A69F}"/>
                </c:ext>
              </c:extLst>
            </c:dLbl>
            <c:dLbl>
              <c:idx val="38"/>
              <c:tx>
                <c:strRef>
                  <c:f>'E3'!$BW$103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{8C5F041E-0250-47AF-A31E-25B437A2FE75}</c15:txfldGUID>
                      <c15:f>'E3'!$BW$103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F1BF-4DB4-95DF-8DD114E3A69F}"/>
                </c:ext>
              </c:extLst>
            </c:dLbl>
            <c:dLbl>
              <c:idx val="39"/>
              <c:tx>
                <c:strRef>
                  <c:f>'E3'!$BW$104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{3E4DEC33-F31F-4E51-8B60-273FF610F5F5}</c15:txfldGUID>
                      <c15:f>'E3'!$BW$104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F1BF-4DB4-95DF-8DD114E3A69F}"/>
                </c:ext>
              </c:extLst>
            </c:dLbl>
            <c:dLbl>
              <c:idx val="40"/>
              <c:tx>
                <c:strRef>
                  <c:f>'E3'!$BW$105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{BABD7900-B77B-4477-9D9B-E82B84E78DF7}</c15:txfldGUID>
                      <c15:f>'E3'!$BW$105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F1BF-4DB4-95DF-8DD114E3A69F}"/>
                </c:ext>
              </c:extLst>
            </c:dLbl>
            <c:dLbl>
              <c:idx val="41"/>
              <c:tx>
                <c:strRef>
                  <c:f>'E3'!$BW$106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{7C4E7357-E294-463F-BC60-4BEF756CB5EE}</c15:txfldGUID>
                      <c15:f>'E3'!$BW$106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F1BF-4DB4-95DF-8DD114E3A69F}"/>
                </c:ext>
              </c:extLst>
            </c:dLbl>
            <c:dLbl>
              <c:idx val="42"/>
              <c:tx>
                <c:strRef>
                  <c:f>'E3'!$BW$107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{D18A6F18-FC43-4D62-87B7-7BD8FF2C9CB5}</c15:txfldGUID>
                      <c15:f>'E3'!$BW$107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F1BF-4DB4-95DF-8DD114E3A69F}"/>
                </c:ext>
              </c:extLst>
            </c:dLbl>
            <c:dLbl>
              <c:idx val="43"/>
              <c:tx>
                <c:strRef>
                  <c:f>'E3'!$BW$108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{7E065003-40A5-4938-B010-4E2CD52D5447}</c15:txfldGUID>
                      <c15:f>'E3'!$BW$108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F1BF-4DB4-95DF-8DD114E3A69F}"/>
                </c:ext>
              </c:extLst>
            </c:dLbl>
            <c:dLbl>
              <c:idx val="44"/>
              <c:tx>
                <c:strRef>
                  <c:f>'E3'!$BW$109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{06589008-3A58-441A-8C1D-C2ADD833DD65}</c15:txfldGUID>
                      <c15:f>'E3'!$BW$109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F1BF-4DB4-95DF-8DD114E3A69F}"/>
                </c:ext>
              </c:extLst>
            </c:dLbl>
            <c:dLbl>
              <c:idx val="45"/>
              <c:tx>
                <c:strRef>
                  <c:f>'E3'!$BW$110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{E66D6596-BC55-4E37-962C-67354A902988}</c15:txfldGUID>
                      <c15:f>'E3'!$BW$110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F1BF-4DB4-95DF-8DD114E3A69F}"/>
                </c:ext>
              </c:extLst>
            </c:dLbl>
            <c:dLbl>
              <c:idx val="46"/>
              <c:tx>
                <c:strRef>
                  <c:f>'E3'!$BW$111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{83414CC2-7F06-4C05-83C3-C2281A05C688}</c15:txfldGUID>
                      <c15:f>'E3'!$BW$111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F1BF-4DB4-95DF-8DD114E3A69F}"/>
                </c:ext>
              </c:extLst>
            </c:dLbl>
            <c:dLbl>
              <c:idx val="47"/>
              <c:tx>
                <c:strRef>
                  <c:f>'E3'!$BW$112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{FCDBF9EE-5B09-468C-B335-FF4F41E5FD81}</c15:txfldGUID>
                      <c15:f>'E3'!$BW$112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F1BF-4DB4-95DF-8DD114E3A69F}"/>
                </c:ext>
              </c:extLst>
            </c:dLbl>
            <c:dLbl>
              <c:idx val="48"/>
              <c:tx>
                <c:strRef>
                  <c:f>'E3'!$BW$113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{FA7A602B-97AE-499C-ABDA-68ABB7FB7242}</c15:txfldGUID>
                      <c15:f>'E3'!$BW$113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F1BF-4DB4-95DF-8DD114E3A69F}"/>
                </c:ext>
              </c:extLst>
            </c:dLbl>
            <c:dLbl>
              <c:idx val="49"/>
              <c:tx>
                <c:strRef>
                  <c:f>'E3'!$BW$114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{0E03280A-3062-408E-9C81-B51C61AEF7E8}</c15:txfldGUID>
                      <c15:f>'E3'!$BW$114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F1BF-4DB4-95DF-8DD114E3A69F}"/>
                </c:ext>
              </c:extLst>
            </c:dLbl>
            <c:dLbl>
              <c:idx val="50"/>
              <c:tx>
                <c:strRef>
                  <c:f>'E3'!$BW$115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{73907719-E6AD-4C7D-8780-849112355A32}</c15:txfldGUID>
                      <c15:f>'E3'!$BW$115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F1BF-4DB4-95DF-8DD114E3A69F}"/>
                </c:ext>
              </c:extLst>
            </c:dLbl>
            <c:dLbl>
              <c:idx val="51"/>
              <c:tx>
                <c:strRef>
                  <c:f>'E3'!$BW$116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{ED12BE06-7FF5-4B82-BFF5-135ABC38136D}</c15:txfldGUID>
                      <c15:f>'E3'!$BW$116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F1BF-4DB4-95DF-8DD114E3A69F}"/>
                </c:ext>
              </c:extLst>
            </c:dLbl>
            <c:dLbl>
              <c:idx val="52"/>
              <c:tx>
                <c:strRef>
                  <c:f>'E3'!$BW$117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{32DB095E-F35D-43C1-B24A-41BD7DE882A6}</c15:txfldGUID>
                      <c15:f>'E3'!$BW$117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F1BF-4DB4-95DF-8DD114E3A69F}"/>
                </c:ext>
              </c:extLst>
            </c:dLbl>
            <c:dLbl>
              <c:idx val="53"/>
              <c:tx>
                <c:strRef>
                  <c:f>'E3'!$BW$118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{C2CA6421-C1AA-4282-842D-6A1C223BED3B}</c15:txfldGUID>
                      <c15:f>'E3'!$BW$118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F1BF-4DB4-95DF-8DD114E3A69F}"/>
                </c:ext>
              </c:extLst>
            </c:dLbl>
            <c:dLbl>
              <c:idx val="54"/>
              <c:tx>
                <c:strRef>
                  <c:f>'E3'!$BW$119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{832C189A-243E-4223-8CF4-B10FE84E0F8A}</c15:txfldGUID>
                      <c15:f>'E3'!$BW$119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F1BF-4DB4-95DF-8DD114E3A69F}"/>
                </c:ext>
              </c:extLst>
            </c:dLbl>
            <c:dLbl>
              <c:idx val="55"/>
              <c:tx>
                <c:strRef>
                  <c:f>'E3'!$BW$120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{D2C344B3-C11D-43A0-A35E-01301BBBED28}</c15:txfldGUID>
                      <c15:f>'E3'!$BW$120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F1BF-4DB4-95DF-8DD114E3A69F}"/>
                </c:ext>
              </c:extLst>
            </c:dLbl>
            <c:dLbl>
              <c:idx val="56"/>
              <c:tx>
                <c:strRef>
                  <c:f>'E3'!$BW$121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{8655AFB2-FA0A-4284-8029-0DFD39C02B44}</c15:txfldGUID>
                      <c15:f>'E3'!$BW$121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F1BF-4DB4-95DF-8DD114E3A69F}"/>
                </c:ext>
              </c:extLst>
            </c:dLbl>
            <c:dLbl>
              <c:idx val="57"/>
              <c:tx>
                <c:strRef>
                  <c:f>'E3'!$BW$122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{5A78E9E0-4F94-43C6-8CA5-7AEB0393820C}</c15:txfldGUID>
                      <c15:f>'E3'!$BW$122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F1BF-4DB4-95DF-8DD114E3A69F}"/>
                </c:ext>
              </c:extLst>
            </c:dLbl>
            <c:dLbl>
              <c:idx val="58"/>
              <c:tx>
                <c:strRef>
                  <c:f>'E3'!$BW$123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{5A7F8ADE-BA11-4113-814B-AD5C7B2EA6E1}</c15:txfldGUID>
                      <c15:f>'E3'!$BW$123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F1BF-4DB4-95DF-8DD114E3A69F}"/>
                </c:ext>
              </c:extLst>
            </c:dLbl>
            <c:dLbl>
              <c:idx val="59"/>
              <c:tx>
                <c:strRef>
                  <c:f>'E3'!$BW$124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{DAEE3843-1476-4EB3-A779-0DEB9EBC0F29}</c15:txfldGUID>
                      <c15:f>'E3'!$BW$124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F1BF-4DB4-95DF-8DD114E3A69F}"/>
                </c:ext>
              </c:extLst>
            </c:dLbl>
            <c:dLbl>
              <c:idx val="60"/>
              <c:tx>
                <c:strRef>
                  <c:f>'E3'!$BW$125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{E6A293E7-E4DE-4294-A8BE-99F4D1C6B0A2}</c15:txfldGUID>
                      <c15:f>'E3'!$BW$125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F1BF-4DB4-95DF-8DD114E3A69F}"/>
                </c:ext>
              </c:extLst>
            </c:dLbl>
            <c:dLbl>
              <c:idx val="61"/>
              <c:tx>
                <c:strRef>
                  <c:f>'E3'!$BW$126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{32F241EB-567B-414A-9F65-AAD1A41D13E8}</c15:txfldGUID>
                      <c15:f>'E3'!$BW$126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F1BF-4DB4-95DF-8DD114E3A69F}"/>
                </c:ext>
              </c:extLst>
            </c:dLbl>
            <c:dLbl>
              <c:idx val="62"/>
              <c:tx>
                <c:strRef>
                  <c:f>'E3'!$BW$127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{FDC24964-BD42-457D-8A5B-F925E436EC64}</c15:txfldGUID>
                      <c15:f>'E3'!$BW$127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F1BF-4DB4-95DF-8DD114E3A69F}"/>
                </c:ext>
              </c:extLst>
            </c:dLbl>
            <c:dLbl>
              <c:idx val="63"/>
              <c:tx>
                <c:strRef>
                  <c:f>'E3'!$BW$128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{543BF9D7-5308-444D-BEAB-5FE43C5C16C6}</c15:txfldGUID>
                      <c15:f>'E3'!$BW$128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F1BF-4DB4-95DF-8DD114E3A69F}"/>
                </c:ext>
              </c:extLst>
            </c:dLbl>
            <c:dLbl>
              <c:idx val="64"/>
              <c:tx>
                <c:strRef>
                  <c:f>'E3'!$BW$129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{6FE6B060-2486-4C09-A043-D4CE301B6B35}</c15:txfldGUID>
                      <c15:f>'E3'!$BW$129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F1BF-4DB4-95DF-8DD114E3A69F}"/>
                </c:ext>
              </c:extLst>
            </c:dLbl>
            <c:dLbl>
              <c:idx val="65"/>
              <c:tx>
                <c:strRef>
                  <c:f>'E3'!$BW$130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{C18D3A59-9DF9-4FB5-93D2-C8741C9BE8B8}</c15:txfldGUID>
                      <c15:f>'E3'!$BW$130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F1BF-4DB4-95DF-8DD114E3A69F}"/>
                </c:ext>
              </c:extLst>
            </c:dLbl>
            <c:dLbl>
              <c:idx val="66"/>
              <c:tx>
                <c:strRef>
                  <c:f>'E3'!$BW$131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{714069EE-EED7-4F34-9C64-10D6DA73E8CA}</c15:txfldGUID>
                      <c15:f>'E3'!$BW$131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F1BF-4DB4-95DF-8DD114E3A69F}"/>
                </c:ext>
              </c:extLst>
            </c:dLbl>
            <c:dLbl>
              <c:idx val="67"/>
              <c:tx>
                <c:strRef>
                  <c:f>'E3'!$BW$132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{E0F13A0F-ACAE-4C65-9E45-0607B3E56449}</c15:txfldGUID>
                      <c15:f>'E3'!$BW$132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F1BF-4DB4-95DF-8DD114E3A69F}"/>
                </c:ext>
              </c:extLst>
            </c:dLbl>
            <c:dLbl>
              <c:idx val="68"/>
              <c:tx>
                <c:strRef>
                  <c:f>'E3'!$BW$133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{B9941D54-CF3D-4269-8DCF-4447BEBF31F5}</c15:txfldGUID>
                      <c15:f>'E3'!$BW$133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F1BF-4DB4-95DF-8DD114E3A69F}"/>
                </c:ext>
              </c:extLst>
            </c:dLbl>
            <c:dLbl>
              <c:idx val="69"/>
              <c:tx>
                <c:strRef>
                  <c:f>'E3'!$BW$134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{7CA05467-F4B4-413C-9128-ED3F3F224FFB}</c15:txfldGUID>
                      <c15:f>'E3'!$BW$134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F1BF-4DB4-95DF-8DD114E3A69F}"/>
                </c:ext>
              </c:extLst>
            </c:dLbl>
            <c:dLbl>
              <c:idx val="70"/>
              <c:tx>
                <c:strRef>
                  <c:f>'E3'!$BW$135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{6025402E-EEB8-48B7-822A-F638953F7A5F}</c15:txfldGUID>
                      <c15:f>'E3'!$BW$135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F1BF-4DB4-95DF-8DD114E3A69F}"/>
                </c:ext>
              </c:extLst>
            </c:dLbl>
            <c:dLbl>
              <c:idx val="71"/>
              <c:tx>
                <c:strRef>
                  <c:f>'E3'!$BW$136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{5D113995-D703-44AC-BCE3-FD7DADF85DEF}</c15:txfldGUID>
                      <c15:f>'E3'!$BW$136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F1BF-4DB4-95DF-8DD114E3A69F}"/>
                </c:ext>
              </c:extLst>
            </c:dLbl>
            <c:dLbl>
              <c:idx val="72"/>
              <c:tx>
                <c:strRef>
                  <c:f>'E3'!$BW$137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{F7E7E2BB-9375-4558-8828-801F317D6BFD}</c15:txfldGUID>
                      <c15:f>'E3'!$BW$137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F1BF-4DB4-95DF-8DD114E3A69F}"/>
                </c:ext>
              </c:extLst>
            </c:dLbl>
            <c:dLbl>
              <c:idx val="73"/>
              <c:tx>
                <c:strRef>
                  <c:f>'E3'!$BW$138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{4316EE9F-89B6-4316-A11C-6EB682DD4ECD}</c15:txfldGUID>
                      <c15:f>'E3'!$BW$138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F1BF-4DB4-95DF-8DD114E3A69F}"/>
                </c:ext>
              </c:extLst>
            </c:dLbl>
            <c:dLbl>
              <c:idx val="74"/>
              <c:tx>
                <c:strRef>
                  <c:f>'E3'!$BW$139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{8D946DA4-DE0B-4066-B4E1-D8B1DA956C86}</c15:txfldGUID>
                      <c15:f>'E3'!$BW$139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F1BF-4DB4-95DF-8DD114E3A69F}"/>
                </c:ext>
              </c:extLst>
            </c:dLbl>
            <c:dLbl>
              <c:idx val="75"/>
              <c:tx>
                <c:strRef>
                  <c:f>'E3'!$BW$140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{A42B3E9B-F14D-437A-B0CA-25C5506D6DF5}</c15:txfldGUID>
                      <c15:f>'E3'!$BW$140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F1BF-4DB4-95DF-8DD114E3A6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'E3'!$BT$68:$BT$143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'E3'!$BU$68:$BU$143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F1BF-4DB4-95DF-8DD114E3A69F}"/>
            </c:ext>
          </c:extLst>
        </c:ser>
        <c:ser>
          <c:idx val="1"/>
          <c:order val="1"/>
          <c:tx>
            <c:strRef>
              <c:f>'E3'!$BL$1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'E3'!$BL$5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{A8625BAB-BDE5-4797-A1F8-B0EEB426BE70}</c15:txfldGUID>
                      <c15:f>'E3'!$BL$5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F1BF-4DB4-95DF-8DD114E3A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'E3'!$BL$3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'E3'!$BL$4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F1BF-4DB4-95DF-8DD114E3A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472256"/>
        <c:axId val="459510912"/>
      </c:scatterChart>
      <c:valAx>
        <c:axId val="45947225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9510912"/>
        <c:crosses val="autoZero"/>
        <c:crossBetween val="midCat"/>
        <c:majorUnit val="100"/>
      </c:valAx>
      <c:valAx>
        <c:axId val="45951091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947225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8.5602930514264725E-3"/>
          <c:y val="2.018412231603579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663055121392E-3"/>
          <c:y val="2.6059983608768387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'E4'!$BS$67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'E4'!$BW$65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{9121A564-01ED-447E-BE1B-4B256CC9BF3A}</c15:txfldGUID>
                      <c15:f>'E4'!$BW$65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EEF-4D6E-B54E-C2A1E7B0279D}"/>
                </c:ext>
              </c:extLst>
            </c:dLbl>
            <c:dLbl>
              <c:idx val="1"/>
              <c:tx>
                <c:strRef>
                  <c:f>'E4'!$BW$66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{8C7D71A5-A5BB-4246-BE25-BF60DDDD592E}</c15:txfldGUID>
                      <c15:f>'E4'!$BW$66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EEF-4D6E-B54E-C2A1E7B0279D}"/>
                </c:ext>
              </c:extLst>
            </c:dLbl>
            <c:dLbl>
              <c:idx val="2"/>
              <c:tx>
                <c:strRef>
                  <c:f>'E4'!$BW$67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{38C0309C-32EB-4C5B-86D3-5417C16F7B0A}</c15:txfldGUID>
                      <c15:f>'E4'!$BW$67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EEF-4D6E-B54E-C2A1E7B0279D}"/>
                </c:ext>
              </c:extLst>
            </c:dLbl>
            <c:dLbl>
              <c:idx val="3"/>
              <c:tx>
                <c:strRef>
                  <c:f>'E4'!$BW$68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{421E39BB-EFA7-4654-AEE3-0851A8DEEB4D}</c15:txfldGUID>
                      <c15:f>'E4'!$BW$68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EEF-4D6E-B54E-C2A1E7B0279D}"/>
                </c:ext>
              </c:extLst>
            </c:dLbl>
            <c:dLbl>
              <c:idx val="4"/>
              <c:tx>
                <c:strRef>
                  <c:f>'E4'!$BW$69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{F7F43B53-3D69-4358-A2E9-52CF5BD4F2CA}</c15:txfldGUID>
                      <c15:f>'E4'!$BW$69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EEF-4D6E-B54E-C2A1E7B0279D}"/>
                </c:ext>
              </c:extLst>
            </c:dLbl>
            <c:dLbl>
              <c:idx val="5"/>
              <c:tx>
                <c:strRef>
                  <c:f>'E4'!$BW$70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{BACE65DC-02D2-460B-9C21-ECD0D58B1A84}</c15:txfldGUID>
                      <c15:f>'E4'!$BW$70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EEF-4D6E-B54E-C2A1E7B0279D}"/>
                </c:ext>
              </c:extLst>
            </c:dLbl>
            <c:dLbl>
              <c:idx val="6"/>
              <c:tx>
                <c:strRef>
                  <c:f>'E4'!$BW$71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{23EF29DB-B85D-4C25-824B-99D07BB5882B}</c15:txfldGUID>
                      <c15:f>'E4'!$BW$71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EEF-4D6E-B54E-C2A1E7B0279D}"/>
                </c:ext>
              </c:extLst>
            </c:dLbl>
            <c:dLbl>
              <c:idx val="7"/>
              <c:tx>
                <c:strRef>
                  <c:f>'E4'!$BW$72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{20EB62B9-7528-4A75-B9B7-2A935BC0DABD}</c15:txfldGUID>
                      <c15:f>'E4'!$BW$72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EEF-4D6E-B54E-C2A1E7B0279D}"/>
                </c:ext>
              </c:extLst>
            </c:dLbl>
            <c:dLbl>
              <c:idx val="8"/>
              <c:tx>
                <c:strRef>
                  <c:f>'E4'!$BW$73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{3D85E728-AC0B-40D7-8ECB-0368A8BCE7FC}</c15:txfldGUID>
                      <c15:f>'E4'!$BW$73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EEF-4D6E-B54E-C2A1E7B0279D}"/>
                </c:ext>
              </c:extLst>
            </c:dLbl>
            <c:dLbl>
              <c:idx val="9"/>
              <c:tx>
                <c:strRef>
                  <c:f>'E4'!$BW$74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{57D866BB-B74E-46A7-AFF9-2995DAAFA956}</c15:txfldGUID>
                      <c15:f>'E4'!$BW$74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EEF-4D6E-B54E-C2A1E7B0279D}"/>
                </c:ext>
              </c:extLst>
            </c:dLbl>
            <c:dLbl>
              <c:idx val="10"/>
              <c:tx>
                <c:strRef>
                  <c:f>'E4'!$BW$75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{731B0EAC-ED5D-4E7D-934F-81E75C9134C4}</c15:txfldGUID>
                      <c15:f>'E4'!$BW$75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EEF-4D6E-B54E-C2A1E7B0279D}"/>
                </c:ext>
              </c:extLst>
            </c:dLbl>
            <c:dLbl>
              <c:idx val="11"/>
              <c:tx>
                <c:strRef>
                  <c:f>'E4'!$BW$76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{7EE80F22-8619-437B-A491-298ED06DBF80}</c15:txfldGUID>
                      <c15:f>'E4'!$BW$76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EEF-4D6E-B54E-C2A1E7B0279D}"/>
                </c:ext>
              </c:extLst>
            </c:dLbl>
            <c:dLbl>
              <c:idx val="12"/>
              <c:tx>
                <c:strRef>
                  <c:f>'E4'!$BW$77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{1AEC7295-C9FE-41C8-8DE2-E336423BB329}</c15:txfldGUID>
                      <c15:f>'E4'!$BW$77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EEF-4D6E-B54E-C2A1E7B0279D}"/>
                </c:ext>
              </c:extLst>
            </c:dLbl>
            <c:dLbl>
              <c:idx val="13"/>
              <c:tx>
                <c:strRef>
                  <c:f>'E4'!$BW$78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{49196B83-0717-4CD7-AA41-53DE35ADA07C}</c15:txfldGUID>
                      <c15:f>'E4'!$BW$78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EEF-4D6E-B54E-C2A1E7B0279D}"/>
                </c:ext>
              </c:extLst>
            </c:dLbl>
            <c:dLbl>
              <c:idx val="14"/>
              <c:tx>
                <c:strRef>
                  <c:f>'E4'!$BW$79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{75095677-9B39-4527-BB4D-132221377417}</c15:txfldGUID>
                      <c15:f>'E4'!$BW$79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EEF-4D6E-B54E-C2A1E7B0279D}"/>
                </c:ext>
              </c:extLst>
            </c:dLbl>
            <c:dLbl>
              <c:idx val="15"/>
              <c:tx>
                <c:strRef>
                  <c:f>'E4'!$BW$80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{BE9185F2-A66E-4A01-BB41-187C878EAC4A}</c15:txfldGUID>
                      <c15:f>'E4'!$BW$80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EEF-4D6E-B54E-C2A1E7B0279D}"/>
                </c:ext>
              </c:extLst>
            </c:dLbl>
            <c:dLbl>
              <c:idx val="16"/>
              <c:tx>
                <c:strRef>
                  <c:f>'E4'!$BW$81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{3BA9D55F-AC02-4C86-B176-CEB34469420E}</c15:txfldGUID>
                      <c15:f>'E4'!$BW$81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EEF-4D6E-B54E-C2A1E7B0279D}"/>
                </c:ext>
              </c:extLst>
            </c:dLbl>
            <c:dLbl>
              <c:idx val="17"/>
              <c:tx>
                <c:strRef>
                  <c:f>'E4'!$BW$82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{57D4FA00-32A8-4B0B-BBD3-386382027224}</c15:txfldGUID>
                      <c15:f>'E4'!$BW$82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EEF-4D6E-B54E-C2A1E7B0279D}"/>
                </c:ext>
              </c:extLst>
            </c:dLbl>
            <c:dLbl>
              <c:idx val="18"/>
              <c:tx>
                <c:strRef>
                  <c:f>'E4'!$BW$83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{9FBF8936-2D2C-45F8-A6A0-3B8939AE893C}</c15:txfldGUID>
                      <c15:f>'E4'!$BW$83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EEF-4D6E-B54E-C2A1E7B0279D}"/>
                </c:ext>
              </c:extLst>
            </c:dLbl>
            <c:dLbl>
              <c:idx val="19"/>
              <c:tx>
                <c:strRef>
                  <c:f>'E4'!$BW$84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{B23D568C-8821-412A-AAC5-7CE2B1843E41}</c15:txfldGUID>
                      <c15:f>'E4'!$BW$84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EEF-4D6E-B54E-C2A1E7B0279D}"/>
                </c:ext>
              </c:extLst>
            </c:dLbl>
            <c:dLbl>
              <c:idx val="20"/>
              <c:tx>
                <c:strRef>
                  <c:f>'E4'!$BW$85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{B01A2C94-ED4D-4D87-87F4-84B1FDBAE423}</c15:txfldGUID>
                      <c15:f>'E4'!$BW$85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EEF-4D6E-B54E-C2A1E7B0279D}"/>
                </c:ext>
              </c:extLst>
            </c:dLbl>
            <c:dLbl>
              <c:idx val="21"/>
              <c:tx>
                <c:strRef>
                  <c:f>'E4'!$BW$86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{F984AA5D-BEAF-4019-9FEA-1CBDD8293C5E}</c15:txfldGUID>
                      <c15:f>'E4'!$BW$86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EEF-4D6E-B54E-C2A1E7B0279D}"/>
                </c:ext>
              </c:extLst>
            </c:dLbl>
            <c:dLbl>
              <c:idx val="22"/>
              <c:tx>
                <c:strRef>
                  <c:f>'E4'!$BW$87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{4633FA8C-EA59-4D81-B91C-393511A9D8C0}</c15:txfldGUID>
                      <c15:f>'E4'!$BW$87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EEF-4D6E-B54E-C2A1E7B0279D}"/>
                </c:ext>
              </c:extLst>
            </c:dLbl>
            <c:dLbl>
              <c:idx val="23"/>
              <c:tx>
                <c:strRef>
                  <c:f>'E4'!$BW$88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{57DB9F51-3D2E-42BE-8E5F-F7A4349711E2}</c15:txfldGUID>
                      <c15:f>'E4'!$BW$88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EEF-4D6E-B54E-C2A1E7B0279D}"/>
                </c:ext>
              </c:extLst>
            </c:dLbl>
            <c:dLbl>
              <c:idx val="24"/>
              <c:tx>
                <c:strRef>
                  <c:f>'E4'!$BW$89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{04BA9FBC-D237-437B-AECC-A4F9C1AEDC2A}</c15:txfldGUID>
                      <c15:f>'E4'!$BW$89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EEF-4D6E-B54E-C2A1E7B0279D}"/>
                </c:ext>
              </c:extLst>
            </c:dLbl>
            <c:dLbl>
              <c:idx val="25"/>
              <c:tx>
                <c:strRef>
                  <c:f>'E4'!$BW$90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{0735DA63-60F0-48CC-84E3-A2FBC3474AEC}</c15:txfldGUID>
                      <c15:f>'E4'!$BW$90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EEF-4D6E-B54E-C2A1E7B0279D}"/>
                </c:ext>
              </c:extLst>
            </c:dLbl>
            <c:dLbl>
              <c:idx val="26"/>
              <c:tx>
                <c:strRef>
                  <c:f>'E4'!$BW$91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{289656BA-94C8-4B89-BBAB-B9DCDF53E38B}</c15:txfldGUID>
                      <c15:f>'E4'!$BW$91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EEF-4D6E-B54E-C2A1E7B0279D}"/>
                </c:ext>
              </c:extLst>
            </c:dLbl>
            <c:dLbl>
              <c:idx val="27"/>
              <c:tx>
                <c:strRef>
                  <c:f>'E4'!$BW$92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{B7EB7F11-503F-4434-A487-B4A447E5EF04}</c15:txfldGUID>
                      <c15:f>'E4'!$BW$92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EEF-4D6E-B54E-C2A1E7B0279D}"/>
                </c:ext>
              </c:extLst>
            </c:dLbl>
            <c:dLbl>
              <c:idx val="28"/>
              <c:tx>
                <c:strRef>
                  <c:f>'E4'!$BW$93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{9038293A-8C9B-404D-A4FA-18D3FE9688BD}</c15:txfldGUID>
                      <c15:f>'E4'!$BW$93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EEF-4D6E-B54E-C2A1E7B0279D}"/>
                </c:ext>
              </c:extLst>
            </c:dLbl>
            <c:dLbl>
              <c:idx val="29"/>
              <c:tx>
                <c:strRef>
                  <c:f>'E4'!$BW$94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{CC683FE5-974F-4BAC-9FC8-31AD2732B6E0}</c15:txfldGUID>
                      <c15:f>'E4'!$BW$94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EEF-4D6E-B54E-C2A1E7B0279D}"/>
                </c:ext>
              </c:extLst>
            </c:dLbl>
            <c:dLbl>
              <c:idx val="30"/>
              <c:tx>
                <c:strRef>
                  <c:f>'E4'!$BW$95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{B39AD1C5-1D05-4567-B357-721DEF8CA824}</c15:txfldGUID>
                      <c15:f>'E4'!$BW$95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EEF-4D6E-B54E-C2A1E7B0279D}"/>
                </c:ext>
              </c:extLst>
            </c:dLbl>
            <c:dLbl>
              <c:idx val="31"/>
              <c:tx>
                <c:strRef>
                  <c:f>'E4'!$BW$96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{AC158467-B489-41E4-A4A5-A86A50DE300B}</c15:txfldGUID>
                      <c15:f>'E4'!$BW$96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EEF-4D6E-B54E-C2A1E7B0279D}"/>
                </c:ext>
              </c:extLst>
            </c:dLbl>
            <c:dLbl>
              <c:idx val="32"/>
              <c:tx>
                <c:strRef>
                  <c:f>'E4'!$BW$97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{B0CAE3B6-C6D2-4815-A848-BB28F07626CB}</c15:txfldGUID>
                      <c15:f>'E4'!$BW$97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EEF-4D6E-B54E-C2A1E7B0279D}"/>
                </c:ext>
              </c:extLst>
            </c:dLbl>
            <c:dLbl>
              <c:idx val="33"/>
              <c:tx>
                <c:strRef>
                  <c:f>'E4'!$BW$98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{C4662FCB-7DCB-49D1-A2E1-49F16AD3D7CE}</c15:txfldGUID>
                      <c15:f>'E4'!$BW$98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EEF-4D6E-B54E-C2A1E7B0279D}"/>
                </c:ext>
              </c:extLst>
            </c:dLbl>
            <c:dLbl>
              <c:idx val="34"/>
              <c:tx>
                <c:strRef>
                  <c:f>'E4'!$BW$99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{2EE104DC-6C7B-4BEE-83D2-CC34AAF79C01}</c15:txfldGUID>
                      <c15:f>'E4'!$BW$99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EEF-4D6E-B54E-C2A1E7B0279D}"/>
                </c:ext>
              </c:extLst>
            </c:dLbl>
            <c:dLbl>
              <c:idx val="35"/>
              <c:tx>
                <c:strRef>
                  <c:f>'E4'!$BW$100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{8B0955BB-43E2-413E-BCBE-FC3379993649}</c15:txfldGUID>
                      <c15:f>'E4'!$BW$100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EEF-4D6E-B54E-C2A1E7B0279D}"/>
                </c:ext>
              </c:extLst>
            </c:dLbl>
            <c:dLbl>
              <c:idx val="36"/>
              <c:tx>
                <c:strRef>
                  <c:f>'E4'!$BW$101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{0C949C24-6EEE-47DB-800A-7FEC255FDEBF}</c15:txfldGUID>
                      <c15:f>'E4'!$BW$101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EEF-4D6E-B54E-C2A1E7B0279D}"/>
                </c:ext>
              </c:extLst>
            </c:dLbl>
            <c:dLbl>
              <c:idx val="37"/>
              <c:tx>
                <c:strRef>
                  <c:f>'E4'!$BW$102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{1327F3EC-5197-4A65-A8D2-5895E8628CF8}</c15:txfldGUID>
                      <c15:f>'E4'!$BW$102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EEF-4D6E-B54E-C2A1E7B0279D}"/>
                </c:ext>
              </c:extLst>
            </c:dLbl>
            <c:dLbl>
              <c:idx val="38"/>
              <c:tx>
                <c:strRef>
                  <c:f>'E4'!$BW$103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{9018D273-7B28-4C80-AF5C-AF232B670FDC}</c15:txfldGUID>
                      <c15:f>'E4'!$BW$103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EEF-4D6E-B54E-C2A1E7B0279D}"/>
                </c:ext>
              </c:extLst>
            </c:dLbl>
            <c:dLbl>
              <c:idx val="39"/>
              <c:tx>
                <c:strRef>
                  <c:f>'E4'!$BW$104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{EBDA4346-2792-4EDA-A6D2-FEE600C31ABE}</c15:txfldGUID>
                      <c15:f>'E4'!$BW$104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EEF-4D6E-B54E-C2A1E7B0279D}"/>
                </c:ext>
              </c:extLst>
            </c:dLbl>
            <c:dLbl>
              <c:idx val="40"/>
              <c:tx>
                <c:strRef>
                  <c:f>'E4'!$BW$105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{204A0FF5-5E14-4C52-9C7E-54130755D742}</c15:txfldGUID>
                      <c15:f>'E4'!$BW$105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EEF-4D6E-B54E-C2A1E7B0279D}"/>
                </c:ext>
              </c:extLst>
            </c:dLbl>
            <c:dLbl>
              <c:idx val="41"/>
              <c:tx>
                <c:strRef>
                  <c:f>'E4'!$BW$106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{9B7FFB52-9AE6-462F-A506-74219E282B67}</c15:txfldGUID>
                      <c15:f>'E4'!$BW$106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EEF-4D6E-B54E-C2A1E7B0279D}"/>
                </c:ext>
              </c:extLst>
            </c:dLbl>
            <c:dLbl>
              <c:idx val="42"/>
              <c:tx>
                <c:strRef>
                  <c:f>'E4'!$BW$107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{0F92A9DA-2B8F-46E4-8C62-E5745ECCEBE2}</c15:txfldGUID>
                      <c15:f>'E4'!$BW$107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EEF-4D6E-B54E-C2A1E7B0279D}"/>
                </c:ext>
              </c:extLst>
            </c:dLbl>
            <c:dLbl>
              <c:idx val="43"/>
              <c:tx>
                <c:strRef>
                  <c:f>'E4'!$BW$108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{D0C23D38-21B3-4252-8516-DDC4E660A71F}</c15:txfldGUID>
                      <c15:f>'E4'!$BW$108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EEF-4D6E-B54E-C2A1E7B0279D}"/>
                </c:ext>
              </c:extLst>
            </c:dLbl>
            <c:dLbl>
              <c:idx val="44"/>
              <c:tx>
                <c:strRef>
                  <c:f>'E4'!$BW$109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{58E2EA21-108C-4A06-9E53-DFB71747E784}</c15:txfldGUID>
                      <c15:f>'E4'!$BW$109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EEF-4D6E-B54E-C2A1E7B0279D}"/>
                </c:ext>
              </c:extLst>
            </c:dLbl>
            <c:dLbl>
              <c:idx val="45"/>
              <c:tx>
                <c:strRef>
                  <c:f>'E4'!$BW$110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{17A334A4-2651-4390-912D-42B03CBF22AE}</c15:txfldGUID>
                      <c15:f>'E4'!$BW$110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EEF-4D6E-B54E-C2A1E7B0279D}"/>
                </c:ext>
              </c:extLst>
            </c:dLbl>
            <c:dLbl>
              <c:idx val="46"/>
              <c:tx>
                <c:strRef>
                  <c:f>'E4'!$BW$111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{2B95FAC2-99BA-4C6F-A699-040C15661415}</c15:txfldGUID>
                      <c15:f>'E4'!$BW$111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EEF-4D6E-B54E-C2A1E7B0279D}"/>
                </c:ext>
              </c:extLst>
            </c:dLbl>
            <c:dLbl>
              <c:idx val="47"/>
              <c:tx>
                <c:strRef>
                  <c:f>'E4'!$BW$112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{781A0D4B-36E2-4EE4-9E88-74007F20E0FB}</c15:txfldGUID>
                      <c15:f>'E4'!$BW$112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EEF-4D6E-B54E-C2A1E7B0279D}"/>
                </c:ext>
              </c:extLst>
            </c:dLbl>
            <c:dLbl>
              <c:idx val="48"/>
              <c:tx>
                <c:strRef>
                  <c:f>'E4'!$BW$113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{0E3E96B5-5F5F-46F0-87B5-D916E6CA1DA0}</c15:txfldGUID>
                      <c15:f>'E4'!$BW$113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EEF-4D6E-B54E-C2A1E7B0279D}"/>
                </c:ext>
              </c:extLst>
            </c:dLbl>
            <c:dLbl>
              <c:idx val="49"/>
              <c:tx>
                <c:strRef>
                  <c:f>'E4'!$BW$114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{AEF59926-5FC9-472E-B5B4-579A34851483}</c15:txfldGUID>
                      <c15:f>'E4'!$BW$114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EEF-4D6E-B54E-C2A1E7B0279D}"/>
                </c:ext>
              </c:extLst>
            </c:dLbl>
            <c:dLbl>
              <c:idx val="50"/>
              <c:tx>
                <c:strRef>
                  <c:f>'E4'!$BW$115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{84F18284-DBDF-4A54-8698-3A7A2BAEA3A6}</c15:txfldGUID>
                      <c15:f>'E4'!$BW$115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EEF-4D6E-B54E-C2A1E7B0279D}"/>
                </c:ext>
              </c:extLst>
            </c:dLbl>
            <c:dLbl>
              <c:idx val="51"/>
              <c:tx>
                <c:strRef>
                  <c:f>'E4'!$BW$116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{F19A717C-4AB5-4927-AB44-5743CCE047C1}</c15:txfldGUID>
                      <c15:f>'E4'!$BW$116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EEF-4D6E-B54E-C2A1E7B0279D}"/>
                </c:ext>
              </c:extLst>
            </c:dLbl>
            <c:dLbl>
              <c:idx val="52"/>
              <c:tx>
                <c:strRef>
                  <c:f>'E4'!$BW$117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{456146F7-81DE-49FE-8102-29A4C377789E}</c15:txfldGUID>
                      <c15:f>'E4'!$BW$117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EEF-4D6E-B54E-C2A1E7B0279D}"/>
                </c:ext>
              </c:extLst>
            </c:dLbl>
            <c:dLbl>
              <c:idx val="53"/>
              <c:tx>
                <c:strRef>
                  <c:f>'E4'!$BW$118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{42EB83E8-E257-44C4-B8C3-1C69900A3D47}</c15:txfldGUID>
                      <c15:f>'E4'!$BW$118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EEF-4D6E-B54E-C2A1E7B0279D}"/>
                </c:ext>
              </c:extLst>
            </c:dLbl>
            <c:dLbl>
              <c:idx val="54"/>
              <c:tx>
                <c:strRef>
                  <c:f>'E4'!$BW$119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{0D6512F1-9BFB-494D-A95B-AA7AD7755C84}</c15:txfldGUID>
                      <c15:f>'E4'!$BW$119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EEF-4D6E-B54E-C2A1E7B0279D}"/>
                </c:ext>
              </c:extLst>
            </c:dLbl>
            <c:dLbl>
              <c:idx val="55"/>
              <c:tx>
                <c:strRef>
                  <c:f>'E4'!$BW$120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{B16E5F63-0189-4991-947D-D6A1EF1E64D7}</c15:txfldGUID>
                      <c15:f>'E4'!$BW$120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EEF-4D6E-B54E-C2A1E7B0279D}"/>
                </c:ext>
              </c:extLst>
            </c:dLbl>
            <c:dLbl>
              <c:idx val="56"/>
              <c:tx>
                <c:strRef>
                  <c:f>'E4'!$BW$121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{5B11A4AF-FA3D-40C2-AEB9-C4C81ADDC7C6}</c15:txfldGUID>
                      <c15:f>'E4'!$BW$121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EEF-4D6E-B54E-C2A1E7B0279D}"/>
                </c:ext>
              </c:extLst>
            </c:dLbl>
            <c:dLbl>
              <c:idx val="57"/>
              <c:tx>
                <c:strRef>
                  <c:f>'E4'!$BW$122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{99FD2774-C732-4DDF-9427-8B6CA1D5AF65}</c15:txfldGUID>
                      <c15:f>'E4'!$BW$122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EEF-4D6E-B54E-C2A1E7B0279D}"/>
                </c:ext>
              </c:extLst>
            </c:dLbl>
            <c:dLbl>
              <c:idx val="58"/>
              <c:tx>
                <c:strRef>
                  <c:f>'E4'!$BW$123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{44977549-F35E-4FF3-8BC9-9E2646471458}</c15:txfldGUID>
                      <c15:f>'E4'!$BW$123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EEF-4D6E-B54E-C2A1E7B0279D}"/>
                </c:ext>
              </c:extLst>
            </c:dLbl>
            <c:dLbl>
              <c:idx val="59"/>
              <c:tx>
                <c:strRef>
                  <c:f>'E4'!$BW$124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{C05BDB42-12E9-4D08-ABE7-1EF4029A6268}</c15:txfldGUID>
                      <c15:f>'E4'!$BW$124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EEF-4D6E-B54E-C2A1E7B0279D}"/>
                </c:ext>
              </c:extLst>
            </c:dLbl>
            <c:dLbl>
              <c:idx val="60"/>
              <c:tx>
                <c:strRef>
                  <c:f>'E4'!$BW$125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{8B7C396E-6EC2-4A25-B4AA-3477F3F3E259}</c15:txfldGUID>
                      <c15:f>'E4'!$BW$125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EEF-4D6E-B54E-C2A1E7B0279D}"/>
                </c:ext>
              </c:extLst>
            </c:dLbl>
            <c:dLbl>
              <c:idx val="61"/>
              <c:tx>
                <c:strRef>
                  <c:f>'E4'!$BW$126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{ABF10E77-A9DE-48A4-9479-6939ADA18447}</c15:txfldGUID>
                      <c15:f>'E4'!$BW$126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EEF-4D6E-B54E-C2A1E7B0279D}"/>
                </c:ext>
              </c:extLst>
            </c:dLbl>
            <c:dLbl>
              <c:idx val="62"/>
              <c:tx>
                <c:strRef>
                  <c:f>'E4'!$BW$127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{662C11FE-FEEF-4032-9F11-11180976162D}</c15:txfldGUID>
                      <c15:f>'E4'!$BW$127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EEF-4D6E-B54E-C2A1E7B0279D}"/>
                </c:ext>
              </c:extLst>
            </c:dLbl>
            <c:dLbl>
              <c:idx val="63"/>
              <c:tx>
                <c:strRef>
                  <c:f>'E4'!$BW$128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{FA960757-1910-438C-977B-5C7E99EE64CB}</c15:txfldGUID>
                      <c15:f>'E4'!$BW$128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EEF-4D6E-B54E-C2A1E7B0279D}"/>
                </c:ext>
              </c:extLst>
            </c:dLbl>
            <c:dLbl>
              <c:idx val="64"/>
              <c:tx>
                <c:strRef>
                  <c:f>'E4'!$BW$129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{6BA50D29-CAE4-498F-BADB-5D8935D040F0}</c15:txfldGUID>
                      <c15:f>'E4'!$BW$129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EEF-4D6E-B54E-C2A1E7B0279D}"/>
                </c:ext>
              </c:extLst>
            </c:dLbl>
            <c:dLbl>
              <c:idx val="65"/>
              <c:tx>
                <c:strRef>
                  <c:f>'E4'!$BW$130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{0C58CDF9-2C72-4CE8-BBEB-5D24003DBD04}</c15:txfldGUID>
                      <c15:f>'E4'!$BW$130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EEF-4D6E-B54E-C2A1E7B0279D}"/>
                </c:ext>
              </c:extLst>
            </c:dLbl>
            <c:dLbl>
              <c:idx val="66"/>
              <c:tx>
                <c:strRef>
                  <c:f>'E4'!$BW$131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{661496A6-0BAD-4CB7-B5D2-311BCAF5E75A}</c15:txfldGUID>
                      <c15:f>'E4'!$BW$131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EEF-4D6E-B54E-C2A1E7B0279D}"/>
                </c:ext>
              </c:extLst>
            </c:dLbl>
            <c:dLbl>
              <c:idx val="67"/>
              <c:tx>
                <c:strRef>
                  <c:f>'E4'!$BW$132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{FD38E45A-1734-4C3E-A0D5-B6198EEE148D}</c15:txfldGUID>
                      <c15:f>'E4'!$BW$132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EEF-4D6E-B54E-C2A1E7B0279D}"/>
                </c:ext>
              </c:extLst>
            </c:dLbl>
            <c:dLbl>
              <c:idx val="68"/>
              <c:tx>
                <c:strRef>
                  <c:f>'E4'!$BW$133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{6B911028-390C-4E1E-842E-721C9166B401}</c15:txfldGUID>
                      <c15:f>'E4'!$BW$133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EEF-4D6E-B54E-C2A1E7B0279D}"/>
                </c:ext>
              </c:extLst>
            </c:dLbl>
            <c:dLbl>
              <c:idx val="69"/>
              <c:tx>
                <c:strRef>
                  <c:f>'E4'!$BW$134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{05E227FD-F6EE-4C68-8A5D-F14D6EDCDDC7}</c15:txfldGUID>
                      <c15:f>'E4'!$BW$134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EEF-4D6E-B54E-C2A1E7B0279D}"/>
                </c:ext>
              </c:extLst>
            </c:dLbl>
            <c:dLbl>
              <c:idx val="70"/>
              <c:tx>
                <c:strRef>
                  <c:f>'E4'!$BW$135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{19A8A248-9915-4539-8B30-6A530FC7114E}</c15:txfldGUID>
                      <c15:f>'E4'!$BW$135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EEF-4D6E-B54E-C2A1E7B0279D}"/>
                </c:ext>
              </c:extLst>
            </c:dLbl>
            <c:dLbl>
              <c:idx val="71"/>
              <c:tx>
                <c:strRef>
                  <c:f>'E4'!$BW$136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{6016D8A8-917D-40F5-A203-0F1297305CDA}</c15:txfldGUID>
                      <c15:f>'E4'!$BW$136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EEF-4D6E-B54E-C2A1E7B0279D}"/>
                </c:ext>
              </c:extLst>
            </c:dLbl>
            <c:dLbl>
              <c:idx val="72"/>
              <c:tx>
                <c:strRef>
                  <c:f>'E4'!$BW$137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{E1CA8C0A-D974-46BD-8E3A-8FBD462F9ED4}</c15:txfldGUID>
                      <c15:f>'E4'!$BW$137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EEF-4D6E-B54E-C2A1E7B0279D}"/>
                </c:ext>
              </c:extLst>
            </c:dLbl>
            <c:dLbl>
              <c:idx val="73"/>
              <c:tx>
                <c:strRef>
                  <c:f>'E4'!$BW$138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{7821CD73-0054-4215-9DAE-FF524D9041C9}</c15:txfldGUID>
                      <c15:f>'E4'!$BW$138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EEF-4D6E-B54E-C2A1E7B0279D}"/>
                </c:ext>
              </c:extLst>
            </c:dLbl>
            <c:dLbl>
              <c:idx val="74"/>
              <c:tx>
                <c:strRef>
                  <c:f>'E4'!$BW$139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{B30DFC45-0EE9-430A-A784-F4F60FF5C3C9}</c15:txfldGUID>
                      <c15:f>'E4'!$BW$139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EEF-4D6E-B54E-C2A1E7B0279D}"/>
                </c:ext>
              </c:extLst>
            </c:dLbl>
            <c:dLbl>
              <c:idx val="75"/>
              <c:tx>
                <c:strRef>
                  <c:f>'E4'!$BW$140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{F5A1FDC3-8DE9-41B0-8392-B5A35BAF23E2}</c15:txfldGUID>
                      <c15:f>'E4'!$BW$140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EEF-4D6E-B54E-C2A1E7B0279D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'E4'!$BT$68:$BT$143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'E4'!$BU$68:$BU$143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EEF-4D6E-B54E-C2A1E7B0279D}"/>
            </c:ext>
          </c:extLst>
        </c:ser>
        <c:ser>
          <c:idx val="1"/>
          <c:order val="1"/>
          <c:tx>
            <c:strRef>
              <c:f>'E4'!$BL$1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'E4'!$BL$5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{3E3968B2-C4D1-4340-BEF0-A352AB1C5F96}</c15:txfldGUID>
                      <c15:f>'E4'!$BL$5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EEF-4D6E-B54E-C2A1E7B02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'E4'!$BL$3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'E4'!$BL$4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EEF-4D6E-B54E-C2A1E7B02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85344"/>
        <c:axId val="459786880"/>
      </c:scatterChart>
      <c:valAx>
        <c:axId val="459785344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9786880"/>
        <c:crosses val="autoZero"/>
        <c:crossBetween val="midCat"/>
        <c:majorUnit val="100"/>
      </c:valAx>
      <c:valAx>
        <c:axId val="45978688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9785344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5.4422378990951134E-3"/>
          <c:y val="2.2857033866423453E-2"/>
          <c:w val="3.7412565769111811E-2"/>
          <c:h val="4.051082446969438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'E5'!$BS$67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'E5'!$BW$65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{D86654D5-4DB3-4F25-A2CE-C4ACB1AE6C73}</c15:txfldGUID>
                      <c15:f>'E5'!$BW$65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629-4C8C-83F6-E3B8BEE73E86}"/>
                </c:ext>
              </c:extLst>
            </c:dLbl>
            <c:dLbl>
              <c:idx val="1"/>
              <c:tx>
                <c:strRef>
                  <c:f>'E5'!$BW$66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{F7089665-FBBA-4529-8248-C2594725A2D1}</c15:txfldGUID>
                      <c15:f>'E5'!$BW$66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629-4C8C-83F6-E3B8BEE73E86}"/>
                </c:ext>
              </c:extLst>
            </c:dLbl>
            <c:dLbl>
              <c:idx val="2"/>
              <c:tx>
                <c:strRef>
                  <c:f>'E5'!$BW$67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{D2BB192B-2B29-4FF9-9A33-786537D7DCE3}</c15:txfldGUID>
                      <c15:f>'E5'!$BW$67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629-4C8C-83F6-E3B8BEE73E86}"/>
                </c:ext>
              </c:extLst>
            </c:dLbl>
            <c:dLbl>
              <c:idx val="3"/>
              <c:tx>
                <c:strRef>
                  <c:f>'E5'!$BW$68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{3E773B6E-F28A-49AC-AB05-FCC879509A54}</c15:txfldGUID>
                      <c15:f>'E5'!$BW$68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629-4C8C-83F6-E3B8BEE73E86}"/>
                </c:ext>
              </c:extLst>
            </c:dLbl>
            <c:dLbl>
              <c:idx val="4"/>
              <c:tx>
                <c:strRef>
                  <c:f>'E5'!$BW$69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{8A392466-C56E-4507-99CF-1CD4BFE8AAA7}</c15:txfldGUID>
                      <c15:f>'E5'!$BW$69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629-4C8C-83F6-E3B8BEE73E86}"/>
                </c:ext>
              </c:extLst>
            </c:dLbl>
            <c:dLbl>
              <c:idx val="5"/>
              <c:tx>
                <c:strRef>
                  <c:f>'E5'!$BW$70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{F56A5FDA-6947-43D3-877C-4955C12DFBFA}</c15:txfldGUID>
                      <c15:f>'E5'!$BW$70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9629-4C8C-83F6-E3B8BEE73E86}"/>
                </c:ext>
              </c:extLst>
            </c:dLbl>
            <c:dLbl>
              <c:idx val="6"/>
              <c:tx>
                <c:strRef>
                  <c:f>'E5'!$BW$71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{666816F5-8C40-44D5-8E51-1B2C3A4DE6C9}</c15:txfldGUID>
                      <c15:f>'E5'!$BW$71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629-4C8C-83F6-E3B8BEE73E86}"/>
                </c:ext>
              </c:extLst>
            </c:dLbl>
            <c:dLbl>
              <c:idx val="7"/>
              <c:tx>
                <c:strRef>
                  <c:f>'E5'!$BW$72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{B3C77E2F-6E4C-4472-922B-2BC347C8C522}</c15:txfldGUID>
                      <c15:f>'E5'!$BW$72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629-4C8C-83F6-E3B8BEE73E86}"/>
                </c:ext>
              </c:extLst>
            </c:dLbl>
            <c:dLbl>
              <c:idx val="8"/>
              <c:tx>
                <c:strRef>
                  <c:f>'E5'!$BW$73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{6308CC79-EEDF-4ABE-A2E1-FBE6D1640E78}</c15:txfldGUID>
                      <c15:f>'E5'!$BW$73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629-4C8C-83F6-E3B8BEE73E86}"/>
                </c:ext>
              </c:extLst>
            </c:dLbl>
            <c:dLbl>
              <c:idx val="9"/>
              <c:tx>
                <c:strRef>
                  <c:f>'E5'!$BW$74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{AB466349-2F3B-4D76-BD7A-82AD3325F811}</c15:txfldGUID>
                      <c15:f>'E5'!$BW$74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629-4C8C-83F6-E3B8BEE73E86}"/>
                </c:ext>
              </c:extLst>
            </c:dLbl>
            <c:dLbl>
              <c:idx val="10"/>
              <c:tx>
                <c:strRef>
                  <c:f>'E5'!$BW$75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{4BDA4A29-0DB0-4011-BE4B-1F68568F7A01}</c15:txfldGUID>
                      <c15:f>'E5'!$BW$75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629-4C8C-83F6-E3B8BEE73E86}"/>
                </c:ext>
              </c:extLst>
            </c:dLbl>
            <c:dLbl>
              <c:idx val="11"/>
              <c:tx>
                <c:strRef>
                  <c:f>'E5'!$BW$76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{704C779A-0AB8-4F20-8B9C-B9D9132C7771}</c15:txfldGUID>
                      <c15:f>'E5'!$BW$76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629-4C8C-83F6-E3B8BEE73E86}"/>
                </c:ext>
              </c:extLst>
            </c:dLbl>
            <c:dLbl>
              <c:idx val="12"/>
              <c:tx>
                <c:strRef>
                  <c:f>'E5'!$BW$77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{5FE1B499-1B9A-4550-AB01-8D12395F9F68}</c15:txfldGUID>
                      <c15:f>'E5'!$BW$77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629-4C8C-83F6-E3B8BEE73E86}"/>
                </c:ext>
              </c:extLst>
            </c:dLbl>
            <c:dLbl>
              <c:idx val="13"/>
              <c:tx>
                <c:strRef>
                  <c:f>'E5'!$BW$78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{9FD007FE-C6FE-4758-B3A0-5242C8B44F5D}</c15:txfldGUID>
                      <c15:f>'E5'!$BW$78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629-4C8C-83F6-E3B8BEE73E86}"/>
                </c:ext>
              </c:extLst>
            </c:dLbl>
            <c:dLbl>
              <c:idx val="14"/>
              <c:tx>
                <c:strRef>
                  <c:f>'E5'!$BW$79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{CEA58AFA-080A-416D-AF17-70D24C9F308F}</c15:txfldGUID>
                      <c15:f>'E5'!$BW$79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629-4C8C-83F6-E3B8BEE73E86}"/>
                </c:ext>
              </c:extLst>
            </c:dLbl>
            <c:dLbl>
              <c:idx val="15"/>
              <c:tx>
                <c:strRef>
                  <c:f>'E5'!$BW$80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{5BAF917B-0FFF-41ED-8909-7CC07032A80D}</c15:txfldGUID>
                      <c15:f>'E5'!$BW$80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629-4C8C-83F6-E3B8BEE73E86}"/>
                </c:ext>
              </c:extLst>
            </c:dLbl>
            <c:dLbl>
              <c:idx val="16"/>
              <c:tx>
                <c:strRef>
                  <c:f>'E5'!$BW$81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{9B2E2F30-BF8A-46BC-9C10-8CD83D3B06D3}</c15:txfldGUID>
                      <c15:f>'E5'!$BW$81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629-4C8C-83F6-E3B8BEE73E86}"/>
                </c:ext>
              </c:extLst>
            </c:dLbl>
            <c:dLbl>
              <c:idx val="17"/>
              <c:tx>
                <c:strRef>
                  <c:f>'E5'!$BW$82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{7F7222C2-2603-4D0D-8C53-256036DCF519}</c15:txfldGUID>
                      <c15:f>'E5'!$BW$82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629-4C8C-83F6-E3B8BEE73E86}"/>
                </c:ext>
              </c:extLst>
            </c:dLbl>
            <c:dLbl>
              <c:idx val="18"/>
              <c:tx>
                <c:strRef>
                  <c:f>'E5'!$BW$83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{68C7076D-62D0-4ECC-9F82-D6AF8B642C4C}</c15:txfldGUID>
                      <c15:f>'E5'!$BW$83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629-4C8C-83F6-E3B8BEE73E86}"/>
                </c:ext>
              </c:extLst>
            </c:dLbl>
            <c:dLbl>
              <c:idx val="19"/>
              <c:tx>
                <c:strRef>
                  <c:f>'E5'!$BW$84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{5D96CA20-27B9-4BE1-8B91-86FACBAF03F5}</c15:txfldGUID>
                      <c15:f>'E5'!$BW$84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629-4C8C-83F6-E3B8BEE73E86}"/>
                </c:ext>
              </c:extLst>
            </c:dLbl>
            <c:dLbl>
              <c:idx val="20"/>
              <c:tx>
                <c:strRef>
                  <c:f>'E5'!$BW$85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{63F2A459-4C12-4C03-83DA-DD6951BD017C}</c15:txfldGUID>
                      <c15:f>'E5'!$BW$85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629-4C8C-83F6-E3B8BEE73E86}"/>
                </c:ext>
              </c:extLst>
            </c:dLbl>
            <c:dLbl>
              <c:idx val="21"/>
              <c:tx>
                <c:strRef>
                  <c:f>'E5'!$BW$86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{A99EB6A3-6AF1-4A6A-A266-3D10AFFC210F}</c15:txfldGUID>
                      <c15:f>'E5'!$BW$86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629-4C8C-83F6-E3B8BEE73E86}"/>
                </c:ext>
              </c:extLst>
            </c:dLbl>
            <c:dLbl>
              <c:idx val="22"/>
              <c:tx>
                <c:strRef>
                  <c:f>'E5'!$BW$87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{BEED489D-F98E-4846-9058-7A582B816572}</c15:txfldGUID>
                      <c15:f>'E5'!$BW$87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629-4C8C-83F6-E3B8BEE73E86}"/>
                </c:ext>
              </c:extLst>
            </c:dLbl>
            <c:dLbl>
              <c:idx val="23"/>
              <c:tx>
                <c:strRef>
                  <c:f>'E5'!$BW$88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{A6CDE521-5D15-43B5-A76E-D0A8D987D6EE}</c15:txfldGUID>
                      <c15:f>'E5'!$BW$88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629-4C8C-83F6-E3B8BEE73E86}"/>
                </c:ext>
              </c:extLst>
            </c:dLbl>
            <c:dLbl>
              <c:idx val="24"/>
              <c:tx>
                <c:strRef>
                  <c:f>'E5'!$BW$89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{D7C2918E-CAFD-4EA6-B823-AB27A9F41108}</c15:txfldGUID>
                      <c15:f>'E5'!$BW$89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629-4C8C-83F6-E3B8BEE73E86}"/>
                </c:ext>
              </c:extLst>
            </c:dLbl>
            <c:dLbl>
              <c:idx val="25"/>
              <c:tx>
                <c:strRef>
                  <c:f>'E5'!$BW$90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{851E47AC-3CCC-457A-B13C-353FE060357E}</c15:txfldGUID>
                      <c15:f>'E5'!$BW$90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629-4C8C-83F6-E3B8BEE73E86}"/>
                </c:ext>
              </c:extLst>
            </c:dLbl>
            <c:dLbl>
              <c:idx val="26"/>
              <c:tx>
                <c:strRef>
                  <c:f>'E5'!$BW$91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{372B7365-50D9-4786-81F8-DF049CBA4A88}</c15:txfldGUID>
                      <c15:f>'E5'!$BW$91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629-4C8C-83F6-E3B8BEE73E86}"/>
                </c:ext>
              </c:extLst>
            </c:dLbl>
            <c:dLbl>
              <c:idx val="27"/>
              <c:tx>
                <c:strRef>
                  <c:f>'E5'!$BW$92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{0B11C5A8-6317-4802-8E17-5084CA4770E0}</c15:txfldGUID>
                      <c15:f>'E5'!$BW$92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629-4C8C-83F6-E3B8BEE73E86}"/>
                </c:ext>
              </c:extLst>
            </c:dLbl>
            <c:dLbl>
              <c:idx val="28"/>
              <c:tx>
                <c:strRef>
                  <c:f>'E5'!$BW$93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{88D13265-4246-427B-AC5B-32E5538A7E49}</c15:txfldGUID>
                      <c15:f>'E5'!$BW$93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629-4C8C-83F6-E3B8BEE73E86}"/>
                </c:ext>
              </c:extLst>
            </c:dLbl>
            <c:dLbl>
              <c:idx val="29"/>
              <c:tx>
                <c:strRef>
                  <c:f>'E5'!$BW$94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{CE2EBE5D-B313-4F44-9769-AE24290BE9AF}</c15:txfldGUID>
                      <c15:f>'E5'!$BW$94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629-4C8C-83F6-E3B8BEE73E86}"/>
                </c:ext>
              </c:extLst>
            </c:dLbl>
            <c:dLbl>
              <c:idx val="30"/>
              <c:tx>
                <c:strRef>
                  <c:f>'E5'!$BW$95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{94A1D09E-E6F6-4C36-AE92-4FE97D1096EC}</c15:txfldGUID>
                      <c15:f>'E5'!$BW$95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629-4C8C-83F6-E3B8BEE73E86}"/>
                </c:ext>
              </c:extLst>
            </c:dLbl>
            <c:dLbl>
              <c:idx val="31"/>
              <c:tx>
                <c:strRef>
                  <c:f>'E5'!$BW$96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{E572512A-1CB4-4D72-BF38-29F955446779}</c15:txfldGUID>
                      <c15:f>'E5'!$BW$96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629-4C8C-83F6-E3B8BEE73E86}"/>
                </c:ext>
              </c:extLst>
            </c:dLbl>
            <c:dLbl>
              <c:idx val="32"/>
              <c:tx>
                <c:strRef>
                  <c:f>'E5'!$BW$97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{AFFB6040-D688-42AB-B4DA-9ECAC04BA731}</c15:txfldGUID>
                      <c15:f>'E5'!$BW$97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629-4C8C-83F6-E3B8BEE73E86}"/>
                </c:ext>
              </c:extLst>
            </c:dLbl>
            <c:dLbl>
              <c:idx val="33"/>
              <c:tx>
                <c:strRef>
                  <c:f>'E5'!$BW$98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{9181AC95-745C-4955-9156-5E79B8244B11}</c15:txfldGUID>
                      <c15:f>'E5'!$BW$98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629-4C8C-83F6-E3B8BEE73E86}"/>
                </c:ext>
              </c:extLst>
            </c:dLbl>
            <c:dLbl>
              <c:idx val="34"/>
              <c:tx>
                <c:strRef>
                  <c:f>'E5'!$BW$99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{925DAC16-29A2-4029-8B5C-ADE59A4A4EC2}</c15:txfldGUID>
                      <c15:f>'E5'!$BW$99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629-4C8C-83F6-E3B8BEE73E86}"/>
                </c:ext>
              </c:extLst>
            </c:dLbl>
            <c:dLbl>
              <c:idx val="35"/>
              <c:tx>
                <c:strRef>
                  <c:f>'E5'!$BW$100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{D1613614-3616-41AB-ACF1-DB923DEC85BF}</c15:txfldGUID>
                      <c15:f>'E5'!$BW$100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629-4C8C-83F6-E3B8BEE73E86}"/>
                </c:ext>
              </c:extLst>
            </c:dLbl>
            <c:dLbl>
              <c:idx val="36"/>
              <c:tx>
                <c:strRef>
                  <c:f>'E5'!$BW$101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{14BEC078-A837-4957-91E4-EF430070B899}</c15:txfldGUID>
                      <c15:f>'E5'!$BW$101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9629-4C8C-83F6-E3B8BEE73E86}"/>
                </c:ext>
              </c:extLst>
            </c:dLbl>
            <c:dLbl>
              <c:idx val="37"/>
              <c:tx>
                <c:strRef>
                  <c:f>'E5'!$BW$102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{7704CAA6-AD9B-45E4-86B9-47179EF9E10C}</c15:txfldGUID>
                      <c15:f>'E5'!$BW$102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9629-4C8C-83F6-E3B8BEE73E86}"/>
                </c:ext>
              </c:extLst>
            </c:dLbl>
            <c:dLbl>
              <c:idx val="38"/>
              <c:tx>
                <c:strRef>
                  <c:f>'E5'!$BW$103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{C9BDB92D-AB8B-4CA6-A8B7-B1042D98287D}</c15:txfldGUID>
                      <c15:f>'E5'!$BW$103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629-4C8C-83F6-E3B8BEE73E86}"/>
                </c:ext>
              </c:extLst>
            </c:dLbl>
            <c:dLbl>
              <c:idx val="39"/>
              <c:tx>
                <c:strRef>
                  <c:f>'E5'!$BW$104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{A4E2DF64-6244-42B2-8449-20B9B28FB7EC}</c15:txfldGUID>
                      <c15:f>'E5'!$BW$104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629-4C8C-83F6-E3B8BEE73E86}"/>
                </c:ext>
              </c:extLst>
            </c:dLbl>
            <c:dLbl>
              <c:idx val="40"/>
              <c:tx>
                <c:strRef>
                  <c:f>'E5'!$BW$105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{AFBC7587-8E92-4C35-904F-C27813424316}</c15:txfldGUID>
                      <c15:f>'E5'!$BW$105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9629-4C8C-83F6-E3B8BEE73E86}"/>
                </c:ext>
              </c:extLst>
            </c:dLbl>
            <c:dLbl>
              <c:idx val="41"/>
              <c:tx>
                <c:strRef>
                  <c:f>'E5'!$BW$106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{77AD6502-3C36-4B56-A221-6F26FE9BEF4F}</c15:txfldGUID>
                      <c15:f>'E5'!$BW$106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629-4C8C-83F6-E3B8BEE73E86}"/>
                </c:ext>
              </c:extLst>
            </c:dLbl>
            <c:dLbl>
              <c:idx val="42"/>
              <c:tx>
                <c:strRef>
                  <c:f>'E5'!$BW$107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{6B3E7A23-FB37-450A-BB78-1CCF37DDB5DC}</c15:txfldGUID>
                      <c15:f>'E5'!$BW$107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629-4C8C-83F6-E3B8BEE73E86}"/>
                </c:ext>
              </c:extLst>
            </c:dLbl>
            <c:dLbl>
              <c:idx val="43"/>
              <c:tx>
                <c:strRef>
                  <c:f>'E5'!$BW$108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{44F50490-B729-417A-9527-B7934B72B082}</c15:txfldGUID>
                      <c15:f>'E5'!$BW$108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629-4C8C-83F6-E3B8BEE73E86}"/>
                </c:ext>
              </c:extLst>
            </c:dLbl>
            <c:dLbl>
              <c:idx val="44"/>
              <c:tx>
                <c:strRef>
                  <c:f>'E5'!$BW$109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{45EC838B-470B-4D54-BC4C-8DBAE1093CEC}</c15:txfldGUID>
                      <c15:f>'E5'!$BW$109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629-4C8C-83F6-E3B8BEE73E86}"/>
                </c:ext>
              </c:extLst>
            </c:dLbl>
            <c:dLbl>
              <c:idx val="45"/>
              <c:tx>
                <c:strRef>
                  <c:f>'E5'!$BW$110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{12F7C8C5-6729-4280-B064-5B5797090BEC}</c15:txfldGUID>
                      <c15:f>'E5'!$BW$110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629-4C8C-83F6-E3B8BEE73E86}"/>
                </c:ext>
              </c:extLst>
            </c:dLbl>
            <c:dLbl>
              <c:idx val="46"/>
              <c:tx>
                <c:strRef>
                  <c:f>'E5'!$BW$111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{3A5C0BB2-8BF4-45BD-84E6-5456FF4250DA}</c15:txfldGUID>
                      <c15:f>'E5'!$BW$111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629-4C8C-83F6-E3B8BEE73E86}"/>
                </c:ext>
              </c:extLst>
            </c:dLbl>
            <c:dLbl>
              <c:idx val="47"/>
              <c:tx>
                <c:strRef>
                  <c:f>'E5'!$BW$112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{13E511CA-A3CA-45B0-B323-0E49F362311D}</c15:txfldGUID>
                      <c15:f>'E5'!$BW$112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629-4C8C-83F6-E3B8BEE73E86}"/>
                </c:ext>
              </c:extLst>
            </c:dLbl>
            <c:dLbl>
              <c:idx val="48"/>
              <c:tx>
                <c:strRef>
                  <c:f>'E5'!$BW$113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{5FB2F8A6-A420-4809-B919-1595C4DF98C9}</c15:txfldGUID>
                      <c15:f>'E5'!$BW$113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629-4C8C-83F6-E3B8BEE73E86}"/>
                </c:ext>
              </c:extLst>
            </c:dLbl>
            <c:dLbl>
              <c:idx val="49"/>
              <c:tx>
                <c:strRef>
                  <c:f>'E5'!$BW$114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{0986D132-150A-48C0-BA7F-CC6ECF7B9757}</c15:txfldGUID>
                      <c15:f>'E5'!$BW$114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629-4C8C-83F6-E3B8BEE73E86}"/>
                </c:ext>
              </c:extLst>
            </c:dLbl>
            <c:dLbl>
              <c:idx val="50"/>
              <c:tx>
                <c:strRef>
                  <c:f>'E5'!$BW$115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{A3FA4BFC-45AB-4605-A3B1-25D689BE7266}</c15:txfldGUID>
                      <c15:f>'E5'!$BW$115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629-4C8C-83F6-E3B8BEE73E86}"/>
                </c:ext>
              </c:extLst>
            </c:dLbl>
            <c:dLbl>
              <c:idx val="51"/>
              <c:tx>
                <c:strRef>
                  <c:f>'E5'!$BW$116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{257058A4-C2CD-4157-AC68-9E788549551F}</c15:txfldGUID>
                      <c15:f>'E5'!$BW$116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629-4C8C-83F6-E3B8BEE73E86}"/>
                </c:ext>
              </c:extLst>
            </c:dLbl>
            <c:dLbl>
              <c:idx val="52"/>
              <c:tx>
                <c:strRef>
                  <c:f>'E5'!$BW$117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{E79FA30F-B6FD-4D8C-8689-685E777682EC}</c15:txfldGUID>
                      <c15:f>'E5'!$BW$117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629-4C8C-83F6-E3B8BEE73E86}"/>
                </c:ext>
              </c:extLst>
            </c:dLbl>
            <c:dLbl>
              <c:idx val="53"/>
              <c:tx>
                <c:strRef>
                  <c:f>'E5'!$BW$118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{34A94669-A200-4452-AA95-6AF95C6AC6D7}</c15:txfldGUID>
                      <c15:f>'E5'!$BW$118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629-4C8C-83F6-E3B8BEE73E86}"/>
                </c:ext>
              </c:extLst>
            </c:dLbl>
            <c:dLbl>
              <c:idx val="54"/>
              <c:tx>
                <c:strRef>
                  <c:f>'E5'!$BW$119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{F60A0A6B-FD06-40BF-A50A-A15C75223792}</c15:txfldGUID>
                      <c15:f>'E5'!$BW$119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629-4C8C-83F6-E3B8BEE73E86}"/>
                </c:ext>
              </c:extLst>
            </c:dLbl>
            <c:dLbl>
              <c:idx val="55"/>
              <c:tx>
                <c:strRef>
                  <c:f>'E5'!$BW$120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{708B634A-84F5-4350-90FC-EC524319AB84}</c15:txfldGUID>
                      <c15:f>'E5'!$BW$120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9629-4C8C-83F6-E3B8BEE73E86}"/>
                </c:ext>
              </c:extLst>
            </c:dLbl>
            <c:dLbl>
              <c:idx val="56"/>
              <c:tx>
                <c:strRef>
                  <c:f>'E5'!$BW$121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{2DFBC06C-A346-45D7-819F-C1705636203C}</c15:txfldGUID>
                      <c15:f>'E5'!$BW$121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9629-4C8C-83F6-E3B8BEE73E86}"/>
                </c:ext>
              </c:extLst>
            </c:dLbl>
            <c:dLbl>
              <c:idx val="57"/>
              <c:tx>
                <c:strRef>
                  <c:f>'E5'!$BW$122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{DD0E8A3F-2E9D-4138-9B7D-E6FA09F53804}</c15:txfldGUID>
                      <c15:f>'E5'!$BW$122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9629-4C8C-83F6-E3B8BEE73E86}"/>
                </c:ext>
              </c:extLst>
            </c:dLbl>
            <c:dLbl>
              <c:idx val="58"/>
              <c:tx>
                <c:strRef>
                  <c:f>'E5'!$BW$123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{5B9F253A-6A10-4B44-9A15-5F15D23952F7}</c15:txfldGUID>
                      <c15:f>'E5'!$BW$123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9629-4C8C-83F6-E3B8BEE73E86}"/>
                </c:ext>
              </c:extLst>
            </c:dLbl>
            <c:dLbl>
              <c:idx val="59"/>
              <c:tx>
                <c:strRef>
                  <c:f>'E5'!$BW$124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{267A9307-850D-4ABF-922E-0DCB13485AD5}</c15:txfldGUID>
                      <c15:f>'E5'!$BW$124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9629-4C8C-83F6-E3B8BEE73E86}"/>
                </c:ext>
              </c:extLst>
            </c:dLbl>
            <c:dLbl>
              <c:idx val="60"/>
              <c:tx>
                <c:strRef>
                  <c:f>'E5'!$BW$125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{65BEBFBD-E876-4A40-BCE4-C806D3D9C2E9}</c15:txfldGUID>
                      <c15:f>'E5'!$BW$125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9629-4C8C-83F6-E3B8BEE73E86}"/>
                </c:ext>
              </c:extLst>
            </c:dLbl>
            <c:dLbl>
              <c:idx val="61"/>
              <c:tx>
                <c:strRef>
                  <c:f>'E5'!$BW$126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{7EDC59A3-6AAC-4C1D-9FA3-DD8D96BB5CD3}</c15:txfldGUID>
                      <c15:f>'E5'!$BW$126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9629-4C8C-83F6-E3B8BEE73E86}"/>
                </c:ext>
              </c:extLst>
            </c:dLbl>
            <c:dLbl>
              <c:idx val="62"/>
              <c:tx>
                <c:strRef>
                  <c:f>'E5'!$BW$127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{81677970-697B-4787-AAD4-0E49A787DDA8}</c15:txfldGUID>
                      <c15:f>'E5'!$BW$127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9629-4C8C-83F6-E3B8BEE73E86}"/>
                </c:ext>
              </c:extLst>
            </c:dLbl>
            <c:dLbl>
              <c:idx val="63"/>
              <c:tx>
                <c:strRef>
                  <c:f>'E5'!$BW$128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{748E5540-8F54-450C-A2B1-14C78CBA13A9}</c15:txfldGUID>
                      <c15:f>'E5'!$BW$128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9629-4C8C-83F6-E3B8BEE73E86}"/>
                </c:ext>
              </c:extLst>
            </c:dLbl>
            <c:dLbl>
              <c:idx val="64"/>
              <c:tx>
                <c:strRef>
                  <c:f>'E5'!$BW$129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{DD3B737C-812C-4C39-B156-DD240C18AEEB}</c15:txfldGUID>
                      <c15:f>'E5'!$BW$129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9629-4C8C-83F6-E3B8BEE73E86}"/>
                </c:ext>
              </c:extLst>
            </c:dLbl>
            <c:dLbl>
              <c:idx val="65"/>
              <c:tx>
                <c:strRef>
                  <c:f>'E5'!$BW$130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{9C11EDB2-CEF0-4EED-8944-3013DBA843F2}</c15:txfldGUID>
                      <c15:f>'E5'!$BW$130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9629-4C8C-83F6-E3B8BEE73E86}"/>
                </c:ext>
              </c:extLst>
            </c:dLbl>
            <c:dLbl>
              <c:idx val="66"/>
              <c:tx>
                <c:strRef>
                  <c:f>'E5'!$BW$131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{A73549C4-0842-41FE-BDFF-1E0F04681953}</c15:txfldGUID>
                      <c15:f>'E5'!$BW$131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9629-4C8C-83F6-E3B8BEE73E86}"/>
                </c:ext>
              </c:extLst>
            </c:dLbl>
            <c:dLbl>
              <c:idx val="67"/>
              <c:tx>
                <c:strRef>
                  <c:f>'E5'!$BW$132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{88656380-2C9E-48C2-AEE5-D25CCAC555EB}</c15:txfldGUID>
                      <c15:f>'E5'!$BW$132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9629-4C8C-83F6-E3B8BEE73E86}"/>
                </c:ext>
              </c:extLst>
            </c:dLbl>
            <c:dLbl>
              <c:idx val="68"/>
              <c:tx>
                <c:strRef>
                  <c:f>'E5'!$BW$133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{2C4EC3DC-F395-4272-BEC8-84CCEB3E962C}</c15:txfldGUID>
                      <c15:f>'E5'!$BW$133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9629-4C8C-83F6-E3B8BEE73E86}"/>
                </c:ext>
              </c:extLst>
            </c:dLbl>
            <c:dLbl>
              <c:idx val="69"/>
              <c:tx>
                <c:strRef>
                  <c:f>'E5'!$BW$134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{2E785DC4-C273-438D-B58E-9D273E1F687C}</c15:txfldGUID>
                      <c15:f>'E5'!$BW$134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9629-4C8C-83F6-E3B8BEE73E86}"/>
                </c:ext>
              </c:extLst>
            </c:dLbl>
            <c:dLbl>
              <c:idx val="70"/>
              <c:tx>
                <c:strRef>
                  <c:f>'E5'!$BW$135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{0FA98481-F718-48C1-B776-65D69E86A2E1}</c15:txfldGUID>
                      <c15:f>'E5'!$BW$135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9629-4C8C-83F6-E3B8BEE73E86}"/>
                </c:ext>
              </c:extLst>
            </c:dLbl>
            <c:dLbl>
              <c:idx val="71"/>
              <c:tx>
                <c:strRef>
                  <c:f>'E5'!$BW$136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{912BF3F1-9D93-4EE2-855F-CC3172AAEB1C}</c15:txfldGUID>
                      <c15:f>'E5'!$BW$136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9629-4C8C-83F6-E3B8BEE73E86}"/>
                </c:ext>
              </c:extLst>
            </c:dLbl>
            <c:dLbl>
              <c:idx val="72"/>
              <c:tx>
                <c:strRef>
                  <c:f>'E5'!$BW$137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{C0201C2B-0D61-4187-8984-56B954FF0007}</c15:txfldGUID>
                      <c15:f>'E5'!$BW$137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9629-4C8C-83F6-E3B8BEE73E86}"/>
                </c:ext>
              </c:extLst>
            </c:dLbl>
            <c:dLbl>
              <c:idx val="73"/>
              <c:tx>
                <c:strRef>
                  <c:f>'E5'!$BW$138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{5342E1E3-F96D-4BB3-B936-ABEB2680DB27}</c15:txfldGUID>
                      <c15:f>'E5'!$BW$138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9629-4C8C-83F6-E3B8BEE73E86}"/>
                </c:ext>
              </c:extLst>
            </c:dLbl>
            <c:dLbl>
              <c:idx val="74"/>
              <c:tx>
                <c:strRef>
                  <c:f>'E5'!$BW$139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{CED65487-2A16-423A-BF27-9662FF4EFA1D}</c15:txfldGUID>
                      <c15:f>'E5'!$BW$139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9629-4C8C-83F6-E3B8BEE73E86}"/>
                </c:ext>
              </c:extLst>
            </c:dLbl>
            <c:dLbl>
              <c:idx val="75"/>
              <c:tx>
                <c:strRef>
                  <c:f>'E5'!$BW$140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{5396B787-D225-4C2B-A775-836E5F676C94}</c15:txfldGUID>
                      <c15:f>'E5'!$BW$140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9629-4C8C-83F6-E3B8BEE73E86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'E5'!$BT$68:$BT$143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'E5'!$BU$68:$BU$143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9629-4C8C-83F6-E3B8BEE73E86}"/>
            </c:ext>
          </c:extLst>
        </c:ser>
        <c:ser>
          <c:idx val="1"/>
          <c:order val="1"/>
          <c:tx>
            <c:strRef>
              <c:f>'E5'!$BL$1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'E5'!$BL$5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{DED472E9-E784-4408-8BBF-6CF1E12A48D3}</c15:txfldGUID>
                      <c15:f>'E5'!$BL$5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9629-4C8C-83F6-E3B8BEE73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'E5'!$BL$3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'E5'!$BL$4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9629-4C8C-83F6-E3B8BEE7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114560"/>
        <c:axId val="460136832"/>
      </c:scatterChart>
      <c:valAx>
        <c:axId val="46011456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0136832"/>
        <c:crosses val="autoZero"/>
        <c:crossBetween val="midCat"/>
        <c:majorUnit val="100"/>
      </c:valAx>
      <c:valAx>
        <c:axId val="46013683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011456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065849396792165E-3"/>
          <c:y val="2.0852356285400851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'E6'!$BS$67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'E6'!$BW$65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{B5FA54E5-A5F9-416F-B34B-027B3926D343}</c15:txfldGUID>
                      <c15:f>'E6'!$BW$65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308-4B1A-81CC-CD5BCF1A64EA}"/>
                </c:ext>
              </c:extLst>
            </c:dLbl>
            <c:dLbl>
              <c:idx val="1"/>
              <c:tx>
                <c:strRef>
                  <c:f>'E6'!$BW$66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{F1131FA2-00D5-459B-9CD0-F9E7509CCEBC}</c15:txfldGUID>
                      <c15:f>'E6'!$BW$66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308-4B1A-81CC-CD5BCF1A64EA}"/>
                </c:ext>
              </c:extLst>
            </c:dLbl>
            <c:dLbl>
              <c:idx val="2"/>
              <c:tx>
                <c:strRef>
                  <c:f>'E6'!$BW$67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{43F0BA37-3D51-4183-8DF1-DADDC84E495D}</c15:txfldGUID>
                      <c15:f>'E6'!$BW$67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308-4B1A-81CC-CD5BCF1A64EA}"/>
                </c:ext>
              </c:extLst>
            </c:dLbl>
            <c:dLbl>
              <c:idx val="3"/>
              <c:tx>
                <c:strRef>
                  <c:f>'E6'!$BW$68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{438B8752-A0A1-4C23-93BA-99CC0D2793B9}</c15:txfldGUID>
                      <c15:f>'E6'!$BW$68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308-4B1A-81CC-CD5BCF1A64EA}"/>
                </c:ext>
              </c:extLst>
            </c:dLbl>
            <c:dLbl>
              <c:idx val="4"/>
              <c:tx>
                <c:strRef>
                  <c:f>'E6'!$BW$69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{4633EAC0-C8F4-432E-8748-6FD8AB5E7939}</c15:txfldGUID>
                      <c15:f>'E6'!$BW$69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308-4B1A-81CC-CD5BCF1A64EA}"/>
                </c:ext>
              </c:extLst>
            </c:dLbl>
            <c:dLbl>
              <c:idx val="5"/>
              <c:tx>
                <c:strRef>
                  <c:f>'E6'!$BW$70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{3546FDE7-86FF-46D0-89B3-8A2A157270DA}</c15:txfldGUID>
                      <c15:f>'E6'!$BW$70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8308-4B1A-81CC-CD5BCF1A64EA}"/>
                </c:ext>
              </c:extLst>
            </c:dLbl>
            <c:dLbl>
              <c:idx val="6"/>
              <c:tx>
                <c:strRef>
                  <c:f>'E6'!$BW$71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{04C7CE9F-A55D-4641-85F4-C84026D60131}</c15:txfldGUID>
                      <c15:f>'E6'!$BW$71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308-4B1A-81CC-CD5BCF1A64EA}"/>
                </c:ext>
              </c:extLst>
            </c:dLbl>
            <c:dLbl>
              <c:idx val="7"/>
              <c:tx>
                <c:strRef>
                  <c:f>'E6'!$BW$72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{F03EBD66-79AC-4132-B3D8-33FABDD0B8D0}</c15:txfldGUID>
                      <c15:f>'E6'!$BW$72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308-4B1A-81CC-CD5BCF1A64EA}"/>
                </c:ext>
              </c:extLst>
            </c:dLbl>
            <c:dLbl>
              <c:idx val="8"/>
              <c:tx>
                <c:strRef>
                  <c:f>'E6'!$BW$73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{5324FD1F-7892-4913-B60D-2D0AA65661A9}</c15:txfldGUID>
                      <c15:f>'E6'!$BW$73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308-4B1A-81CC-CD5BCF1A64EA}"/>
                </c:ext>
              </c:extLst>
            </c:dLbl>
            <c:dLbl>
              <c:idx val="9"/>
              <c:tx>
                <c:strRef>
                  <c:f>'E6'!$BW$74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{D0C65702-51B7-4D20-827A-7F2D8765523E}</c15:txfldGUID>
                      <c15:f>'E6'!$BW$74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308-4B1A-81CC-CD5BCF1A64EA}"/>
                </c:ext>
              </c:extLst>
            </c:dLbl>
            <c:dLbl>
              <c:idx val="10"/>
              <c:tx>
                <c:strRef>
                  <c:f>'E6'!$BW$75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{C0A8E6C0-344B-4350-AA9D-6CDF056744FD}</c15:txfldGUID>
                      <c15:f>'E6'!$BW$75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308-4B1A-81CC-CD5BCF1A64EA}"/>
                </c:ext>
              </c:extLst>
            </c:dLbl>
            <c:dLbl>
              <c:idx val="11"/>
              <c:tx>
                <c:strRef>
                  <c:f>'E6'!$BW$76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{E22426E9-5577-4366-890E-9FEAEAF5B512}</c15:txfldGUID>
                      <c15:f>'E6'!$BW$76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8308-4B1A-81CC-CD5BCF1A64EA}"/>
                </c:ext>
              </c:extLst>
            </c:dLbl>
            <c:dLbl>
              <c:idx val="12"/>
              <c:tx>
                <c:strRef>
                  <c:f>'E6'!$BW$77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{CBB244A5-37B3-4FFE-8AEA-5A895A2E4B69}</c15:txfldGUID>
                      <c15:f>'E6'!$BW$77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308-4B1A-81CC-CD5BCF1A64EA}"/>
                </c:ext>
              </c:extLst>
            </c:dLbl>
            <c:dLbl>
              <c:idx val="13"/>
              <c:tx>
                <c:strRef>
                  <c:f>'E6'!$BW$78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{DD9A2B0F-183F-45E1-94B5-6E3002EB7FF0}</c15:txfldGUID>
                      <c15:f>'E6'!$BW$78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308-4B1A-81CC-CD5BCF1A64EA}"/>
                </c:ext>
              </c:extLst>
            </c:dLbl>
            <c:dLbl>
              <c:idx val="14"/>
              <c:tx>
                <c:strRef>
                  <c:f>'E6'!$BW$79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{F64A64CD-9BA9-4E64-9233-D09A4C399955}</c15:txfldGUID>
                      <c15:f>'E6'!$BW$79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308-4B1A-81CC-CD5BCF1A64EA}"/>
                </c:ext>
              </c:extLst>
            </c:dLbl>
            <c:dLbl>
              <c:idx val="15"/>
              <c:tx>
                <c:strRef>
                  <c:f>'E6'!$BW$80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{B8986961-23EE-4653-8D97-BFC7D5317486}</c15:txfldGUID>
                      <c15:f>'E6'!$BW$80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308-4B1A-81CC-CD5BCF1A64EA}"/>
                </c:ext>
              </c:extLst>
            </c:dLbl>
            <c:dLbl>
              <c:idx val="16"/>
              <c:tx>
                <c:strRef>
                  <c:f>'E6'!$BW$81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{F76ACA85-1EEF-49C6-AC83-86FB40C76557}</c15:txfldGUID>
                      <c15:f>'E6'!$BW$81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308-4B1A-81CC-CD5BCF1A64EA}"/>
                </c:ext>
              </c:extLst>
            </c:dLbl>
            <c:dLbl>
              <c:idx val="17"/>
              <c:tx>
                <c:strRef>
                  <c:f>'E6'!$BW$82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{61AC5F6B-66BC-4CEF-B986-0CC45A0548F5}</c15:txfldGUID>
                      <c15:f>'E6'!$BW$82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8308-4B1A-81CC-CD5BCF1A64EA}"/>
                </c:ext>
              </c:extLst>
            </c:dLbl>
            <c:dLbl>
              <c:idx val="18"/>
              <c:tx>
                <c:strRef>
                  <c:f>'E6'!$BW$83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{2F88C8E3-A03F-48A1-BB01-14331A15AB41}</c15:txfldGUID>
                      <c15:f>'E6'!$BW$83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308-4B1A-81CC-CD5BCF1A64EA}"/>
                </c:ext>
              </c:extLst>
            </c:dLbl>
            <c:dLbl>
              <c:idx val="19"/>
              <c:tx>
                <c:strRef>
                  <c:f>'E6'!$BW$84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{299FA004-E003-4C72-81A4-3E23D1D1637D}</c15:txfldGUID>
                      <c15:f>'E6'!$BW$84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308-4B1A-81CC-CD5BCF1A64EA}"/>
                </c:ext>
              </c:extLst>
            </c:dLbl>
            <c:dLbl>
              <c:idx val="20"/>
              <c:tx>
                <c:strRef>
                  <c:f>'E6'!$BW$85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{EA676B3C-DF2B-461B-8A1A-FD907A610DCF}</c15:txfldGUID>
                      <c15:f>'E6'!$BW$85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308-4B1A-81CC-CD5BCF1A64EA}"/>
                </c:ext>
              </c:extLst>
            </c:dLbl>
            <c:dLbl>
              <c:idx val="21"/>
              <c:tx>
                <c:strRef>
                  <c:f>'E6'!$BW$86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{AC4DC06E-0119-46EF-A892-58B347789CAB}</c15:txfldGUID>
                      <c15:f>'E6'!$BW$86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308-4B1A-81CC-CD5BCF1A64EA}"/>
                </c:ext>
              </c:extLst>
            </c:dLbl>
            <c:dLbl>
              <c:idx val="22"/>
              <c:tx>
                <c:strRef>
                  <c:f>'E6'!$BW$87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{10F134A6-41DE-4D81-B3E8-EBF2999A781B}</c15:txfldGUID>
                      <c15:f>'E6'!$BW$87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308-4B1A-81CC-CD5BCF1A64EA}"/>
                </c:ext>
              </c:extLst>
            </c:dLbl>
            <c:dLbl>
              <c:idx val="23"/>
              <c:tx>
                <c:strRef>
                  <c:f>'E6'!$BW$88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{35431947-ECA6-4B70-A69E-313387B88AFC}</c15:txfldGUID>
                      <c15:f>'E6'!$BW$88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8308-4B1A-81CC-CD5BCF1A64EA}"/>
                </c:ext>
              </c:extLst>
            </c:dLbl>
            <c:dLbl>
              <c:idx val="24"/>
              <c:tx>
                <c:strRef>
                  <c:f>'E6'!$BW$89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{91C2C6C0-3A70-4F49-9353-B00E20A412B8}</c15:txfldGUID>
                      <c15:f>'E6'!$BW$89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308-4B1A-81CC-CD5BCF1A64EA}"/>
                </c:ext>
              </c:extLst>
            </c:dLbl>
            <c:dLbl>
              <c:idx val="25"/>
              <c:tx>
                <c:strRef>
                  <c:f>'E6'!$BW$90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{1FECF831-45BD-4D0D-B740-10B51210E618}</c15:txfldGUID>
                      <c15:f>'E6'!$BW$90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308-4B1A-81CC-CD5BCF1A64EA}"/>
                </c:ext>
              </c:extLst>
            </c:dLbl>
            <c:dLbl>
              <c:idx val="26"/>
              <c:tx>
                <c:strRef>
                  <c:f>'E6'!$BW$91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{03EB0D48-E70B-4E6D-AB6B-24CF30E3D156}</c15:txfldGUID>
                      <c15:f>'E6'!$BW$91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308-4B1A-81CC-CD5BCF1A64EA}"/>
                </c:ext>
              </c:extLst>
            </c:dLbl>
            <c:dLbl>
              <c:idx val="27"/>
              <c:tx>
                <c:strRef>
                  <c:f>'E6'!$BW$92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{DB1EDB58-7C39-4893-A9FA-EDEF986B8EDD}</c15:txfldGUID>
                      <c15:f>'E6'!$BW$92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308-4B1A-81CC-CD5BCF1A64EA}"/>
                </c:ext>
              </c:extLst>
            </c:dLbl>
            <c:dLbl>
              <c:idx val="28"/>
              <c:tx>
                <c:strRef>
                  <c:f>'E6'!$BW$93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{1CB6BB6D-6087-4307-A826-0E4399C8C1C6}</c15:txfldGUID>
                      <c15:f>'E6'!$BW$93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308-4B1A-81CC-CD5BCF1A64EA}"/>
                </c:ext>
              </c:extLst>
            </c:dLbl>
            <c:dLbl>
              <c:idx val="29"/>
              <c:tx>
                <c:strRef>
                  <c:f>'E6'!$BW$94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{A5FB5D02-EC56-44D6-90E3-4D9E126164B9}</c15:txfldGUID>
                      <c15:f>'E6'!$BW$94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8308-4B1A-81CC-CD5BCF1A64EA}"/>
                </c:ext>
              </c:extLst>
            </c:dLbl>
            <c:dLbl>
              <c:idx val="30"/>
              <c:tx>
                <c:strRef>
                  <c:f>'E6'!$BW$95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{B25B04D7-4969-418C-9E15-F613BD768D65}</c15:txfldGUID>
                      <c15:f>'E6'!$BW$95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308-4B1A-81CC-CD5BCF1A64EA}"/>
                </c:ext>
              </c:extLst>
            </c:dLbl>
            <c:dLbl>
              <c:idx val="31"/>
              <c:tx>
                <c:strRef>
                  <c:f>'E6'!$BW$96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{8E9D0CF0-3B86-4C15-AE15-B367DBD63586}</c15:txfldGUID>
                      <c15:f>'E6'!$BW$96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308-4B1A-81CC-CD5BCF1A64EA}"/>
                </c:ext>
              </c:extLst>
            </c:dLbl>
            <c:dLbl>
              <c:idx val="32"/>
              <c:tx>
                <c:strRef>
                  <c:f>'E6'!$BW$97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{0B7A828D-94AF-4AA7-80E4-B75514F44DE9}</c15:txfldGUID>
                      <c15:f>'E6'!$BW$97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308-4B1A-81CC-CD5BCF1A64EA}"/>
                </c:ext>
              </c:extLst>
            </c:dLbl>
            <c:dLbl>
              <c:idx val="33"/>
              <c:tx>
                <c:strRef>
                  <c:f>'E6'!$BW$98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{728DA32B-37F2-4E48-BF00-454CCA120909}</c15:txfldGUID>
                      <c15:f>'E6'!$BW$98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308-4B1A-81CC-CD5BCF1A64EA}"/>
                </c:ext>
              </c:extLst>
            </c:dLbl>
            <c:dLbl>
              <c:idx val="34"/>
              <c:tx>
                <c:strRef>
                  <c:f>'E6'!$BW$99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{5F4A8ED6-58B0-4DE6-B43B-0F3C8A36A175}</c15:txfldGUID>
                      <c15:f>'E6'!$BW$99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308-4B1A-81CC-CD5BCF1A64EA}"/>
                </c:ext>
              </c:extLst>
            </c:dLbl>
            <c:dLbl>
              <c:idx val="35"/>
              <c:tx>
                <c:strRef>
                  <c:f>'E6'!$BW$100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{6B8D71B0-7803-4353-AFD5-B31641AA64E4}</c15:txfldGUID>
                      <c15:f>'E6'!$BW$100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8308-4B1A-81CC-CD5BCF1A64EA}"/>
                </c:ext>
              </c:extLst>
            </c:dLbl>
            <c:dLbl>
              <c:idx val="36"/>
              <c:tx>
                <c:strRef>
                  <c:f>'E6'!$BW$101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{E732277B-202C-4FE3-9CDF-03D41A3807D1}</c15:txfldGUID>
                      <c15:f>'E6'!$BW$101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8308-4B1A-81CC-CD5BCF1A64EA}"/>
                </c:ext>
              </c:extLst>
            </c:dLbl>
            <c:dLbl>
              <c:idx val="37"/>
              <c:tx>
                <c:strRef>
                  <c:f>'E6'!$BW$102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{28B01C28-CB11-4B3D-B565-B64A4106840B}</c15:txfldGUID>
                      <c15:f>'E6'!$BW$102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8308-4B1A-81CC-CD5BCF1A64EA}"/>
                </c:ext>
              </c:extLst>
            </c:dLbl>
            <c:dLbl>
              <c:idx val="38"/>
              <c:tx>
                <c:strRef>
                  <c:f>'E6'!$BW$103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{E703291A-5D02-4504-8B44-1605DEB718B8}</c15:txfldGUID>
                      <c15:f>'E6'!$BW$103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8308-4B1A-81CC-CD5BCF1A64EA}"/>
                </c:ext>
              </c:extLst>
            </c:dLbl>
            <c:dLbl>
              <c:idx val="39"/>
              <c:tx>
                <c:strRef>
                  <c:f>'E6'!$BW$104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{9AE35280-25A6-4BF0-AE77-6A06538D341D}</c15:txfldGUID>
                      <c15:f>'E6'!$BW$104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8308-4B1A-81CC-CD5BCF1A64EA}"/>
                </c:ext>
              </c:extLst>
            </c:dLbl>
            <c:dLbl>
              <c:idx val="40"/>
              <c:tx>
                <c:strRef>
                  <c:f>'E6'!$BW$105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{110783AB-6580-4926-8D23-DAAFD1098CDF}</c15:txfldGUID>
                      <c15:f>'E6'!$BW$105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8308-4B1A-81CC-CD5BCF1A64EA}"/>
                </c:ext>
              </c:extLst>
            </c:dLbl>
            <c:dLbl>
              <c:idx val="41"/>
              <c:tx>
                <c:strRef>
                  <c:f>'E6'!$BW$106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{8522E745-EEA7-46D6-8F4A-1AD60C4A9038}</c15:txfldGUID>
                      <c15:f>'E6'!$BW$106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8308-4B1A-81CC-CD5BCF1A64EA}"/>
                </c:ext>
              </c:extLst>
            </c:dLbl>
            <c:dLbl>
              <c:idx val="42"/>
              <c:tx>
                <c:strRef>
                  <c:f>'E6'!$BW$107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{E710DE43-149E-42DB-85E9-597EDDAF8A84}</c15:txfldGUID>
                      <c15:f>'E6'!$BW$107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8308-4B1A-81CC-CD5BCF1A64EA}"/>
                </c:ext>
              </c:extLst>
            </c:dLbl>
            <c:dLbl>
              <c:idx val="43"/>
              <c:tx>
                <c:strRef>
                  <c:f>'E6'!$BW$108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{BDF36BD0-3982-4455-B78F-45B1D6D61FAA}</c15:txfldGUID>
                      <c15:f>'E6'!$BW$108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8308-4B1A-81CC-CD5BCF1A64EA}"/>
                </c:ext>
              </c:extLst>
            </c:dLbl>
            <c:dLbl>
              <c:idx val="44"/>
              <c:tx>
                <c:strRef>
                  <c:f>'E6'!$BW$109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{947E6B58-E0AD-4DA8-A277-0D83ADC29279}</c15:txfldGUID>
                      <c15:f>'E6'!$BW$109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8308-4B1A-81CC-CD5BCF1A64EA}"/>
                </c:ext>
              </c:extLst>
            </c:dLbl>
            <c:dLbl>
              <c:idx val="45"/>
              <c:tx>
                <c:strRef>
                  <c:f>'E6'!$BW$110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{5EC557B0-232E-4A9B-AFCE-F2E36D405917}</c15:txfldGUID>
                      <c15:f>'E6'!$BW$110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8308-4B1A-81CC-CD5BCF1A64EA}"/>
                </c:ext>
              </c:extLst>
            </c:dLbl>
            <c:dLbl>
              <c:idx val="46"/>
              <c:tx>
                <c:strRef>
                  <c:f>'E6'!$BW$111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{DEABDEDF-650C-4BE4-98F9-31480A0DCD92}</c15:txfldGUID>
                      <c15:f>'E6'!$BW$111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8308-4B1A-81CC-CD5BCF1A64EA}"/>
                </c:ext>
              </c:extLst>
            </c:dLbl>
            <c:dLbl>
              <c:idx val="47"/>
              <c:tx>
                <c:strRef>
                  <c:f>'E6'!$BW$112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{490D2503-E3D9-4E82-8C01-01D3EFC4C9D5}</c15:txfldGUID>
                      <c15:f>'E6'!$BW$112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8308-4B1A-81CC-CD5BCF1A64EA}"/>
                </c:ext>
              </c:extLst>
            </c:dLbl>
            <c:dLbl>
              <c:idx val="48"/>
              <c:tx>
                <c:strRef>
                  <c:f>'E6'!$BW$113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{BF9B895E-E3F8-41C9-B42B-494B821C6306}</c15:txfldGUID>
                      <c15:f>'E6'!$BW$113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8308-4B1A-81CC-CD5BCF1A64EA}"/>
                </c:ext>
              </c:extLst>
            </c:dLbl>
            <c:dLbl>
              <c:idx val="49"/>
              <c:tx>
                <c:strRef>
                  <c:f>'E6'!$BW$114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{4DE8BDDE-5DEB-454C-8A8B-E31AA730E51F}</c15:txfldGUID>
                      <c15:f>'E6'!$BW$114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8308-4B1A-81CC-CD5BCF1A64EA}"/>
                </c:ext>
              </c:extLst>
            </c:dLbl>
            <c:dLbl>
              <c:idx val="50"/>
              <c:tx>
                <c:strRef>
                  <c:f>'E6'!$BW$115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{00C60354-3994-4211-A8BB-00C386FD5711}</c15:txfldGUID>
                      <c15:f>'E6'!$BW$115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8308-4B1A-81CC-CD5BCF1A64EA}"/>
                </c:ext>
              </c:extLst>
            </c:dLbl>
            <c:dLbl>
              <c:idx val="51"/>
              <c:tx>
                <c:strRef>
                  <c:f>'E6'!$BW$116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{5C2F9F01-0734-4ED2-9C0E-C107ED8E3BF1}</c15:txfldGUID>
                      <c15:f>'E6'!$BW$116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8308-4B1A-81CC-CD5BCF1A64EA}"/>
                </c:ext>
              </c:extLst>
            </c:dLbl>
            <c:dLbl>
              <c:idx val="52"/>
              <c:tx>
                <c:strRef>
                  <c:f>'E6'!$BW$117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{49D53A3E-ED21-41B0-909F-6EEE38C5D7B8}</c15:txfldGUID>
                      <c15:f>'E6'!$BW$117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8308-4B1A-81CC-CD5BCF1A64EA}"/>
                </c:ext>
              </c:extLst>
            </c:dLbl>
            <c:dLbl>
              <c:idx val="53"/>
              <c:tx>
                <c:strRef>
                  <c:f>'E6'!$BW$118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{8703CBFF-629A-411D-83D4-E46344CC9B71}</c15:txfldGUID>
                      <c15:f>'E6'!$BW$118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8308-4B1A-81CC-CD5BCF1A64EA}"/>
                </c:ext>
              </c:extLst>
            </c:dLbl>
            <c:dLbl>
              <c:idx val="54"/>
              <c:tx>
                <c:strRef>
                  <c:f>'E6'!$BW$119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{7847D863-CBCD-4626-882B-A224A5AFC34C}</c15:txfldGUID>
                      <c15:f>'E6'!$BW$119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8308-4B1A-81CC-CD5BCF1A64EA}"/>
                </c:ext>
              </c:extLst>
            </c:dLbl>
            <c:dLbl>
              <c:idx val="55"/>
              <c:tx>
                <c:strRef>
                  <c:f>'E6'!$BW$120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{A15ACEEF-A6FF-4D37-AE1E-B7113CC99796}</c15:txfldGUID>
                      <c15:f>'E6'!$BW$120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8308-4B1A-81CC-CD5BCF1A64EA}"/>
                </c:ext>
              </c:extLst>
            </c:dLbl>
            <c:dLbl>
              <c:idx val="56"/>
              <c:tx>
                <c:strRef>
                  <c:f>'E6'!$BW$121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{B646919D-848D-46DF-8A75-B192205AC234}</c15:txfldGUID>
                      <c15:f>'E6'!$BW$121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8308-4B1A-81CC-CD5BCF1A64EA}"/>
                </c:ext>
              </c:extLst>
            </c:dLbl>
            <c:dLbl>
              <c:idx val="57"/>
              <c:tx>
                <c:strRef>
                  <c:f>'E6'!$BW$122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{7CC35664-7DD9-40AA-9805-D3882BAC637F}</c15:txfldGUID>
                      <c15:f>'E6'!$BW$122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8308-4B1A-81CC-CD5BCF1A64EA}"/>
                </c:ext>
              </c:extLst>
            </c:dLbl>
            <c:dLbl>
              <c:idx val="58"/>
              <c:tx>
                <c:strRef>
                  <c:f>'E6'!$BW$123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{2D13CBA8-CEDD-4E84-9B68-F3EA3E622562}</c15:txfldGUID>
                      <c15:f>'E6'!$BW$123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8308-4B1A-81CC-CD5BCF1A64EA}"/>
                </c:ext>
              </c:extLst>
            </c:dLbl>
            <c:dLbl>
              <c:idx val="59"/>
              <c:tx>
                <c:strRef>
                  <c:f>'E6'!$BW$124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{B4E75EA5-E479-474B-9B4C-295BA2B077D2}</c15:txfldGUID>
                      <c15:f>'E6'!$BW$124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8308-4B1A-81CC-CD5BCF1A64EA}"/>
                </c:ext>
              </c:extLst>
            </c:dLbl>
            <c:dLbl>
              <c:idx val="60"/>
              <c:tx>
                <c:strRef>
                  <c:f>'E6'!$BW$125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{E9F86763-9FF6-499D-9CA0-11CBD7A94660}</c15:txfldGUID>
                      <c15:f>'E6'!$BW$125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8308-4B1A-81CC-CD5BCF1A64EA}"/>
                </c:ext>
              </c:extLst>
            </c:dLbl>
            <c:dLbl>
              <c:idx val="61"/>
              <c:tx>
                <c:strRef>
                  <c:f>'E6'!$BW$126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{849B568E-AF86-4137-BBBF-F70902031F4B}</c15:txfldGUID>
                      <c15:f>'E6'!$BW$126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8308-4B1A-81CC-CD5BCF1A64EA}"/>
                </c:ext>
              </c:extLst>
            </c:dLbl>
            <c:dLbl>
              <c:idx val="62"/>
              <c:tx>
                <c:strRef>
                  <c:f>'E6'!$BW$127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{E53B8BB6-FB4E-4520-8352-5C3F9FB819D3}</c15:txfldGUID>
                      <c15:f>'E6'!$BW$127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8308-4B1A-81CC-CD5BCF1A64EA}"/>
                </c:ext>
              </c:extLst>
            </c:dLbl>
            <c:dLbl>
              <c:idx val="63"/>
              <c:tx>
                <c:strRef>
                  <c:f>'E6'!$BW$128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{38F1AA03-0082-4752-AE63-8EC01B72A3A4}</c15:txfldGUID>
                      <c15:f>'E6'!$BW$128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8308-4B1A-81CC-CD5BCF1A64EA}"/>
                </c:ext>
              </c:extLst>
            </c:dLbl>
            <c:dLbl>
              <c:idx val="64"/>
              <c:tx>
                <c:strRef>
                  <c:f>'E6'!$BW$129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{50056F0F-9624-4D66-B9E7-5166FCD3F5D7}</c15:txfldGUID>
                      <c15:f>'E6'!$BW$129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8308-4B1A-81CC-CD5BCF1A64EA}"/>
                </c:ext>
              </c:extLst>
            </c:dLbl>
            <c:dLbl>
              <c:idx val="65"/>
              <c:tx>
                <c:strRef>
                  <c:f>'E6'!$BW$130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{7868C3C3-9F7B-4A47-9511-965D078D4163}</c15:txfldGUID>
                      <c15:f>'E6'!$BW$130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8308-4B1A-81CC-CD5BCF1A64EA}"/>
                </c:ext>
              </c:extLst>
            </c:dLbl>
            <c:dLbl>
              <c:idx val="66"/>
              <c:tx>
                <c:strRef>
                  <c:f>'E6'!$BW$131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{351CB2C5-B2F0-450D-A383-4FC24062D544}</c15:txfldGUID>
                      <c15:f>'E6'!$BW$131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8308-4B1A-81CC-CD5BCF1A64EA}"/>
                </c:ext>
              </c:extLst>
            </c:dLbl>
            <c:dLbl>
              <c:idx val="67"/>
              <c:tx>
                <c:strRef>
                  <c:f>'E6'!$BW$132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{7386DE8C-A3DC-492C-839A-ED829BE9F87D}</c15:txfldGUID>
                      <c15:f>'E6'!$BW$132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8308-4B1A-81CC-CD5BCF1A64EA}"/>
                </c:ext>
              </c:extLst>
            </c:dLbl>
            <c:dLbl>
              <c:idx val="68"/>
              <c:tx>
                <c:strRef>
                  <c:f>'E6'!$BW$133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{C631E6C8-D086-4F98-B938-854A22BFE7C5}</c15:txfldGUID>
                      <c15:f>'E6'!$BW$133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8308-4B1A-81CC-CD5BCF1A64EA}"/>
                </c:ext>
              </c:extLst>
            </c:dLbl>
            <c:dLbl>
              <c:idx val="69"/>
              <c:tx>
                <c:strRef>
                  <c:f>'E6'!$BW$134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{0770D87D-BF81-457B-BDE4-D784792A022A}</c15:txfldGUID>
                      <c15:f>'E6'!$BW$134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8308-4B1A-81CC-CD5BCF1A64EA}"/>
                </c:ext>
              </c:extLst>
            </c:dLbl>
            <c:dLbl>
              <c:idx val="70"/>
              <c:tx>
                <c:strRef>
                  <c:f>'E6'!$BW$135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{C91CF957-7E57-4088-A882-897361C9232C}</c15:txfldGUID>
                      <c15:f>'E6'!$BW$135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8308-4B1A-81CC-CD5BCF1A64EA}"/>
                </c:ext>
              </c:extLst>
            </c:dLbl>
            <c:dLbl>
              <c:idx val="71"/>
              <c:tx>
                <c:strRef>
                  <c:f>'E6'!$BW$136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{4E9A40CB-5E77-4DEF-BABA-E6A9BC492B6D}</c15:txfldGUID>
                      <c15:f>'E6'!$BW$136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8308-4B1A-81CC-CD5BCF1A64EA}"/>
                </c:ext>
              </c:extLst>
            </c:dLbl>
            <c:dLbl>
              <c:idx val="72"/>
              <c:tx>
                <c:strRef>
                  <c:f>'E6'!$BW$137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{B9910F00-00FC-4ED9-99F2-1F82E50911AF}</c15:txfldGUID>
                      <c15:f>'E6'!$BW$137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8308-4B1A-81CC-CD5BCF1A64EA}"/>
                </c:ext>
              </c:extLst>
            </c:dLbl>
            <c:dLbl>
              <c:idx val="73"/>
              <c:tx>
                <c:strRef>
                  <c:f>'E6'!$BW$138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{EDCC5F2A-97A4-4290-80A9-1A1839772BB9}</c15:txfldGUID>
                      <c15:f>'E6'!$BW$138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8308-4B1A-81CC-CD5BCF1A64EA}"/>
                </c:ext>
              </c:extLst>
            </c:dLbl>
            <c:dLbl>
              <c:idx val="74"/>
              <c:tx>
                <c:strRef>
                  <c:f>'E6'!$BW$139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{47E80302-B412-4515-A9D5-575183AB838D}</c15:txfldGUID>
                      <c15:f>'E6'!$BW$139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8308-4B1A-81CC-CD5BCF1A64EA}"/>
                </c:ext>
              </c:extLst>
            </c:dLbl>
            <c:dLbl>
              <c:idx val="75"/>
              <c:tx>
                <c:strRef>
                  <c:f>'E6'!$BW$140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{8228F94C-6C74-4E0B-9B08-45EAFA61E1DB}</c15:txfldGUID>
                      <c15:f>'E6'!$BW$140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8308-4B1A-81CC-CD5BCF1A64EA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'E6'!$BT$68:$BT$143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'E6'!$BU$68:$BU$143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8308-4B1A-81CC-CD5BCF1A64EA}"/>
            </c:ext>
          </c:extLst>
        </c:ser>
        <c:ser>
          <c:idx val="1"/>
          <c:order val="1"/>
          <c:tx>
            <c:strRef>
              <c:f>'E6'!$BL$1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'E6'!$BL$5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{886D8849-491A-4995-AD8D-8BB1CEE619FA}</c15:txfldGUID>
                      <c15:f>'E6'!$BL$5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8308-4B1A-81CC-CD5BCF1A6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'E6'!$BL$3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'E6'!$BL$4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8308-4B1A-81CC-CD5BCF1A6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71104"/>
        <c:axId val="464672640"/>
      </c:scatterChart>
      <c:valAx>
        <c:axId val="464671104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4672640"/>
        <c:crosses val="autoZero"/>
        <c:crossBetween val="midCat"/>
        <c:majorUnit val="100"/>
      </c:valAx>
      <c:valAx>
        <c:axId val="46467264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4671104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065849396792165E-3"/>
          <c:y val="2.1520582145741568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'E7'!$BS$67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'E7'!$BW$65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{F47E9451-E5A9-4D67-B16E-457A127D7A77}</c15:txfldGUID>
                      <c15:f>'E7'!$BW$65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56D-4AF2-B257-681192DB8AEA}"/>
                </c:ext>
              </c:extLst>
            </c:dLbl>
            <c:dLbl>
              <c:idx val="1"/>
              <c:tx>
                <c:strRef>
                  <c:f>'E7'!$BW$66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{62C9A6AB-B61C-44D4-B44E-B176945784F3}</c15:txfldGUID>
                      <c15:f>'E7'!$BW$66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56D-4AF2-B257-681192DB8AEA}"/>
                </c:ext>
              </c:extLst>
            </c:dLbl>
            <c:dLbl>
              <c:idx val="2"/>
              <c:tx>
                <c:strRef>
                  <c:f>'E7'!$BW$67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{A6121F03-5684-44C2-91BC-2F12E35DD553}</c15:txfldGUID>
                      <c15:f>'E7'!$BW$67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56D-4AF2-B257-681192DB8AEA}"/>
                </c:ext>
              </c:extLst>
            </c:dLbl>
            <c:dLbl>
              <c:idx val="3"/>
              <c:tx>
                <c:strRef>
                  <c:f>'E7'!$BW$68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{1AE98CE8-DF5C-4356-9E9E-374AA3F32754}</c15:txfldGUID>
                      <c15:f>'E7'!$BW$68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56D-4AF2-B257-681192DB8AEA}"/>
                </c:ext>
              </c:extLst>
            </c:dLbl>
            <c:dLbl>
              <c:idx val="4"/>
              <c:tx>
                <c:strRef>
                  <c:f>'E7'!$BW$69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{CFB8923C-21E6-44D7-912D-FE345745DF47}</c15:txfldGUID>
                      <c15:f>'E7'!$BW$69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56D-4AF2-B257-681192DB8AEA}"/>
                </c:ext>
              </c:extLst>
            </c:dLbl>
            <c:dLbl>
              <c:idx val="5"/>
              <c:tx>
                <c:strRef>
                  <c:f>'E7'!$BW$70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{3339A5E3-3511-4AE9-8468-C647AA933BFA}</c15:txfldGUID>
                      <c15:f>'E7'!$BW$70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F56D-4AF2-B257-681192DB8AEA}"/>
                </c:ext>
              </c:extLst>
            </c:dLbl>
            <c:dLbl>
              <c:idx val="6"/>
              <c:tx>
                <c:strRef>
                  <c:f>'E7'!$BW$71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{AB032B92-E7EA-482A-957E-C8FD0712124E}</c15:txfldGUID>
                      <c15:f>'E7'!$BW$71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56D-4AF2-B257-681192DB8AEA}"/>
                </c:ext>
              </c:extLst>
            </c:dLbl>
            <c:dLbl>
              <c:idx val="7"/>
              <c:tx>
                <c:strRef>
                  <c:f>'E7'!$BW$72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{1B443BB4-D0C9-4A26-B366-08B13D400DC2}</c15:txfldGUID>
                      <c15:f>'E7'!$BW$72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56D-4AF2-B257-681192DB8AEA}"/>
                </c:ext>
              </c:extLst>
            </c:dLbl>
            <c:dLbl>
              <c:idx val="8"/>
              <c:tx>
                <c:strRef>
                  <c:f>'E7'!$BW$73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{C2658369-CE07-4816-83AB-71EA1C5C655B}</c15:txfldGUID>
                      <c15:f>'E7'!$BW$73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56D-4AF2-B257-681192DB8AEA}"/>
                </c:ext>
              </c:extLst>
            </c:dLbl>
            <c:dLbl>
              <c:idx val="9"/>
              <c:tx>
                <c:strRef>
                  <c:f>'E7'!$BW$74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{0B9E2BBD-8EF3-4E04-BE5D-830BAF12EC34}</c15:txfldGUID>
                      <c15:f>'E7'!$BW$74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56D-4AF2-B257-681192DB8AEA}"/>
                </c:ext>
              </c:extLst>
            </c:dLbl>
            <c:dLbl>
              <c:idx val="10"/>
              <c:tx>
                <c:strRef>
                  <c:f>'E7'!$BW$75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{86C6EF15-EA5E-4BDB-AE94-DC93BC43AC99}</c15:txfldGUID>
                      <c15:f>'E7'!$BW$75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56D-4AF2-B257-681192DB8AEA}"/>
                </c:ext>
              </c:extLst>
            </c:dLbl>
            <c:dLbl>
              <c:idx val="11"/>
              <c:tx>
                <c:strRef>
                  <c:f>'E7'!$BW$76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{405366C7-BC4C-46D8-9B01-BD11E9E022E1}</c15:txfldGUID>
                      <c15:f>'E7'!$BW$76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56D-4AF2-B257-681192DB8AEA}"/>
                </c:ext>
              </c:extLst>
            </c:dLbl>
            <c:dLbl>
              <c:idx val="12"/>
              <c:tx>
                <c:strRef>
                  <c:f>'E7'!$BW$77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{9DD8F4C3-29A4-465D-9AD5-F345EB85EA6F}</c15:txfldGUID>
                      <c15:f>'E7'!$BW$77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56D-4AF2-B257-681192DB8AEA}"/>
                </c:ext>
              </c:extLst>
            </c:dLbl>
            <c:dLbl>
              <c:idx val="13"/>
              <c:tx>
                <c:strRef>
                  <c:f>'E7'!$BW$78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{6B4B6370-929E-4BA2-A9C5-1C1590C881D1}</c15:txfldGUID>
                      <c15:f>'E7'!$BW$78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56D-4AF2-B257-681192DB8AEA}"/>
                </c:ext>
              </c:extLst>
            </c:dLbl>
            <c:dLbl>
              <c:idx val="14"/>
              <c:tx>
                <c:strRef>
                  <c:f>'E7'!$BW$79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{840F9474-D828-47D8-BB6E-C4B592762951}</c15:txfldGUID>
                      <c15:f>'E7'!$BW$79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56D-4AF2-B257-681192DB8AEA}"/>
                </c:ext>
              </c:extLst>
            </c:dLbl>
            <c:dLbl>
              <c:idx val="15"/>
              <c:tx>
                <c:strRef>
                  <c:f>'E7'!$BW$80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{B69D949D-6EEC-4E17-B975-BA9824E60683}</c15:txfldGUID>
                      <c15:f>'E7'!$BW$80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56D-4AF2-B257-681192DB8AEA}"/>
                </c:ext>
              </c:extLst>
            </c:dLbl>
            <c:dLbl>
              <c:idx val="16"/>
              <c:tx>
                <c:strRef>
                  <c:f>'E7'!$BW$81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{0936076E-C0F3-4E08-BE83-FFE723C056D4}</c15:txfldGUID>
                      <c15:f>'E7'!$BW$81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56D-4AF2-B257-681192DB8AEA}"/>
                </c:ext>
              </c:extLst>
            </c:dLbl>
            <c:dLbl>
              <c:idx val="17"/>
              <c:tx>
                <c:strRef>
                  <c:f>'E7'!$BW$82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{8D1650A6-5039-4B2C-A5B7-534A33C4B36F}</c15:txfldGUID>
                      <c15:f>'E7'!$BW$82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56D-4AF2-B257-681192DB8AEA}"/>
                </c:ext>
              </c:extLst>
            </c:dLbl>
            <c:dLbl>
              <c:idx val="18"/>
              <c:tx>
                <c:strRef>
                  <c:f>'E7'!$BW$83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{85D9958D-4242-4E52-85D2-F859C5C979D1}</c15:txfldGUID>
                      <c15:f>'E7'!$BW$83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56D-4AF2-B257-681192DB8AEA}"/>
                </c:ext>
              </c:extLst>
            </c:dLbl>
            <c:dLbl>
              <c:idx val="19"/>
              <c:tx>
                <c:strRef>
                  <c:f>'E7'!$BW$84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{03F8C8E6-C648-4313-A01E-D193170CF952}</c15:txfldGUID>
                      <c15:f>'E7'!$BW$84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56D-4AF2-B257-681192DB8AEA}"/>
                </c:ext>
              </c:extLst>
            </c:dLbl>
            <c:dLbl>
              <c:idx val="20"/>
              <c:tx>
                <c:strRef>
                  <c:f>'E7'!$BW$85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{2A256C3F-415E-420C-B49A-1F26F71701E1}</c15:txfldGUID>
                      <c15:f>'E7'!$BW$85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56D-4AF2-B257-681192DB8AEA}"/>
                </c:ext>
              </c:extLst>
            </c:dLbl>
            <c:dLbl>
              <c:idx val="21"/>
              <c:tx>
                <c:strRef>
                  <c:f>'E7'!$BW$86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{DE1D04D3-6056-43D9-A9B4-05D292B25B97}</c15:txfldGUID>
                      <c15:f>'E7'!$BW$86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56D-4AF2-B257-681192DB8AEA}"/>
                </c:ext>
              </c:extLst>
            </c:dLbl>
            <c:dLbl>
              <c:idx val="22"/>
              <c:tx>
                <c:strRef>
                  <c:f>'E7'!$BW$87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{DE4D077F-225F-444A-A8E0-3960FC63F3DC}</c15:txfldGUID>
                      <c15:f>'E7'!$BW$87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56D-4AF2-B257-681192DB8AEA}"/>
                </c:ext>
              </c:extLst>
            </c:dLbl>
            <c:dLbl>
              <c:idx val="23"/>
              <c:tx>
                <c:strRef>
                  <c:f>'E7'!$BW$88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{C9F26183-5B81-43DC-A846-36E2D87848E7}</c15:txfldGUID>
                      <c15:f>'E7'!$BW$88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F56D-4AF2-B257-681192DB8AEA}"/>
                </c:ext>
              </c:extLst>
            </c:dLbl>
            <c:dLbl>
              <c:idx val="24"/>
              <c:tx>
                <c:strRef>
                  <c:f>'E7'!$BW$89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{31FC3EDB-4F7A-43F0-9E50-A0189FA610FF}</c15:txfldGUID>
                      <c15:f>'E7'!$BW$89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56D-4AF2-B257-681192DB8AEA}"/>
                </c:ext>
              </c:extLst>
            </c:dLbl>
            <c:dLbl>
              <c:idx val="25"/>
              <c:tx>
                <c:strRef>
                  <c:f>'E7'!$BW$90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{06214252-B04F-4F71-9D61-90807CC4B392}</c15:txfldGUID>
                      <c15:f>'E7'!$BW$90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56D-4AF2-B257-681192DB8AEA}"/>
                </c:ext>
              </c:extLst>
            </c:dLbl>
            <c:dLbl>
              <c:idx val="26"/>
              <c:tx>
                <c:strRef>
                  <c:f>'E7'!$BW$91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{9BC7133F-DA45-4B09-8D4D-6CD4A16B5F3E}</c15:txfldGUID>
                      <c15:f>'E7'!$BW$91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56D-4AF2-B257-681192DB8AEA}"/>
                </c:ext>
              </c:extLst>
            </c:dLbl>
            <c:dLbl>
              <c:idx val="27"/>
              <c:tx>
                <c:strRef>
                  <c:f>'E7'!$BW$92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{A1BB051D-C52D-4B49-A3E1-51F684D4F8D6}</c15:txfldGUID>
                      <c15:f>'E7'!$BW$92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56D-4AF2-B257-681192DB8AEA}"/>
                </c:ext>
              </c:extLst>
            </c:dLbl>
            <c:dLbl>
              <c:idx val="28"/>
              <c:tx>
                <c:strRef>
                  <c:f>'E7'!$BW$93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{535E832E-7CA6-4A58-B5F4-73742F22CEC8}</c15:txfldGUID>
                      <c15:f>'E7'!$BW$93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56D-4AF2-B257-681192DB8AEA}"/>
                </c:ext>
              </c:extLst>
            </c:dLbl>
            <c:dLbl>
              <c:idx val="29"/>
              <c:tx>
                <c:strRef>
                  <c:f>'E7'!$BW$94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{464BCF51-23AE-4A63-897C-856C343780CE}</c15:txfldGUID>
                      <c15:f>'E7'!$BW$94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F56D-4AF2-B257-681192DB8AEA}"/>
                </c:ext>
              </c:extLst>
            </c:dLbl>
            <c:dLbl>
              <c:idx val="30"/>
              <c:tx>
                <c:strRef>
                  <c:f>'E7'!$BW$95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{ABF18375-BA53-488D-A2BC-89F321190E63}</c15:txfldGUID>
                      <c15:f>'E7'!$BW$95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56D-4AF2-B257-681192DB8AEA}"/>
                </c:ext>
              </c:extLst>
            </c:dLbl>
            <c:dLbl>
              <c:idx val="31"/>
              <c:tx>
                <c:strRef>
                  <c:f>'E7'!$BW$96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{28A77CDA-CF83-48C4-9269-C14EA4764B71}</c15:txfldGUID>
                      <c15:f>'E7'!$BW$96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56D-4AF2-B257-681192DB8AEA}"/>
                </c:ext>
              </c:extLst>
            </c:dLbl>
            <c:dLbl>
              <c:idx val="32"/>
              <c:tx>
                <c:strRef>
                  <c:f>'E7'!$BW$97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{F3B13520-17A2-4D15-9FE0-7BC8827AF4B3}</c15:txfldGUID>
                      <c15:f>'E7'!$BW$97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56D-4AF2-B257-681192DB8AEA}"/>
                </c:ext>
              </c:extLst>
            </c:dLbl>
            <c:dLbl>
              <c:idx val="33"/>
              <c:tx>
                <c:strRef>
                  <c:f>'E7'!$BW$98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{6C33620A-1429-4FC1-BA07-25E7B98006AB}</c15:txfldGUID>
                      <c15:f>'E7'!$BW$98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56D-4AF2-B257-681192DB8AEA}"/>
                </c:ext>
              </c:extLst>
            </c:dLbl>
            <c:dLbl>
              <c:idx val="34"/>
              <c:tx>
                <c:strRef>
                  <c:f>'E7'!$BW$99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{20D6B2DB-C195-4319-81B2-49FA402B3AAE}</c15:txfldGUID>
                      <c15:f>'E7'!$BW$99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56D-4AF2-B257-681192DB8AEA}"/>
                </c:ext>
              </c:extLst>
            </c:dLbl>
            <c:dLbl>
              <c:idx val="35"/>
              <c:tx>
                <c:strRef>
                  <c:f>'E7'!$BW$100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{AD1B1DAA-BDD4-4899-BC3E-3217FDB62308}</c15:txfldGUID>
                      <c15:f>'E7'!$BW$100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F56D-4AF2-B257-681192DB8AEA}"/>
                </c:ext>
              </c:extLst>
            </c:dLbl>
            <c:dLbl>
              <c:idx val="36"/>
              <c:tx>
                <c:strRef>
                  <c:f>'E7'!$BW$101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{50F89D7A-1A4D-410A-9464-A78492A92F4C}</c15:txfldGUID>
                      <c15:f>'E7'!$BW$101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F56D-4AF2-B257-681192DB8AEA}"/>
                </c:ext>
              </c:extLst>
            </c:dLbl>
            <c:dLbl>
              <c:idx val="37"/>
              <c:tx>
                <c:strRef>
                  <c:f>'E7'!$BW$102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{517E8034-3C72-4DEC-8CBD-8A477C16EF71}</c15:txfldGUID>
                      <c15:f>'E7'!$BW$102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F56D-4AF2-B257-681192DB8AEA}"/>
                </c:ext>
              </c:extLst>
            </c:dLbl>
            <c:dLbl>
              <c:idx val="38"/>
              <c:tx>
                <c:strRef>
                  <c:f>'E7'!$BW$103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{B403558E-58A8-479E-B122-FEEB0CA9894E}</c15:txfldGUID>
                      <c15:f>'E7'!$BW$103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F56D-4AF2-B257-681192DB8AEA}"/>
                </c:ext>
              </c:extLst>
            </c:dLbl>
            <c:dLbl>
              <c:idx val="39"/>
              <c:tx>
                <c:strRef>
                  <c:f>'E7'!$BW$104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{67A1E48D-5E5C-4AAA-89FC-B9476437953D}</c15:txfldGUID>
                      <c15:f>'E7'!$BW$104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F56D-4AF2-B257-681192DB8AEA}"/>
                </c:ext>
              </c:extLst>
            </c:dLbl>
            <c:dLbl>
              <c:idx val="40"/>
              <c:tx>
                <c:strRef>
                  <c:f>'E7'!$BW$105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{C48A3F65-9247-444C-B549-8F743BFFC842}</c15:txfldGUID>
                      <c15:f>'E7'!$BW$105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F56D-4AF2-B257-681192DB8AEA}"/>
                </c:ext>
              </c:extLst>
            </c:dLbl>
            <c:dLbl>
              <c:idx val="41"/>
              <c:tx>
                <c:strRef>
                  <c:f>'E7'!$BW$106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{D3D16EDC-DB49-4814-B6C9-EC173A5937A0}</c15:txfldGUID>
                      <c15:f>'E7'!$BW$106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F56D-4AF2-B257-681192DB8AEA}"/>
                </c:ext>
              </c:extLst>
            </c:dLbl>
            <c:dLbl>
              <c:idx val="42"/>
              <c:tx>
                <c:strRef>
                  <c:f>'E7'!$BW$107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{09470151-1FAC-4B30-B1B8-16BB24C702A7}</c15:txfldGUID>
                      <c15:f>'E7'!$BW$107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F56D-4AF2-B257-681192DB8AEA}"/>
                </c:ext>
              </c:extLst>
            </c:dLbl>
            <c:dLbl>
              <c:idx val="43"/>
              <c:tx>
                <c:strRef>
                  <c:f>'E7'!$BW$108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{45537251-6500-4838-A3F6-7869F2FEF16B}</c15:txfldGUID>
                      <c15:f>'E7'!$BW$108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F56D-4AF2-B257-681192DB8AEA}"/>
                </c:ext>
              </c:extLst>
            </c:dLbl>
            <c:dLbl>
              <c:idx val="44"/>
              <c:tx>
                <c:strRef>
                  <c:f>'E7'!$BW$109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{42228260-4DBB-4931-AC4C-C6B93C1C8D69}</c15:txfldGUID>
                      <c15:f>'E7'!$BW$109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F56D-4AF2-B257-681192DB8AEA}"/>
                </c:ext>
              </c:extLst>
            </c:dLbl>
            <c:dLbl>
              <c:idx val="45"/>
              <c:tx>
                <c:strRef>
                  <c:f>'E7'!$BW$110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{F21237D3-B43C-40E8-A8C1-DBB0E7BE37C7}</c15:txfldGUID>
                      <c15:f>'E7'!$BW$110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F56D-4AF2-B257-681192DB8AEA}"/>
                </c:ext>
              </c:extLst>
            </c:dLbl>
            <c:dLbl>
              <c:idx val="46"/>
              <c:tx>
                <c:strRef>
                  <c:f>'E7'!$BW$111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{7B98D1A0-0BE9-4385-91F7-DD3AC8199D95}</c15:txfldGUID>
                      <c15:f>'E7'!$BW$111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F56D-4AF2-B257-681192DB8AEA}"/>
                </c:ext>
              </c:extLst>
            </c:dLbl>
            <c:dLbl>
              <c:idx val="47"/>
              <c:tx>
                <c:strRef>
                  <c:f>'E7'!$BW$112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{FCA3EBA9-F21F-44C9-96CB-BB4AA83D95C2}</c15:txfldGUID>
                      <c15:f>'E7'!$BW$112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F56D-4AF2-B257-681192DB8AEA}"/>
                </c:ext>
              </c:extLst>
            </c:dLbl>
            <c:dLbl>
              <c:idx val="48"/>
              <c:tx>
                <c:strRef>
                  <c:f>'E7'!$BW$113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{71A9048B-298D-4E50-AF15-5C907F133EFC}</c15:txfldGUID>
                      <c15:f>'E7'!$BW$113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F56D-4AF2-B257-681192DB8AEA}"/>
                </c:ext>
              </c:extLst>
            </c:dLbl>
            <c:dLbl>
              <c:idx val="49"/>
              <c:tx>
                <c:strRef>
                  <c:f>'E7'!$BW$114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{E425CD14-6473-4315-99C9-A576C3EEA2CD}</c15:txfldGUID>
                      <c15:f>'E7'!$BW$114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F56D-4AF2-B257-681192DB8AEA}"/>
                </c:ext>
              </c:extLst>
            </c:dLbl>
            <c:dLbl>
              <c:idx val="50"/>
              <c:tx>
                <c:strRef>
                  <c:f>'E7'!$BW$115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{201C0EDB-677D-4E5E-B262-6C25C7CCC19C}</c15:txfldGUID>
                      <c15:f>'E7'!$BW$115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F56D-4AF2-B257-681192DB8AEA}"/>
                </c:ext>
              </c:extLst>
            </c:dLbl>
            <c:dLbl>
              <c:idx val="51"/>
              <c:tx>
                <c:strRef>
                  <c:f>'E7'!$BW$116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{CBA1FCFC-0EBC-4801-8034-0801ECA2FF98}</c15:txfldGUID>
                      <c15:f>'E7'!$BW$116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F56D-4AF2-B257-681192DB8AEA}"/>
                </c:ext>
              </c:extLst>
            </c:dLbl>
            <c:dLbl>
              <c:idx val="52"/>
              <c:tx>
                <c:strRef>
                  <c:f>'E7'!$BW$117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{6FFDF0D2-56C9-4EE6-923D-3F789AACDB3B}</c15:txfldGUID>
                      <c15:f>'E7'!$BW$117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F56D-4AF2-B257-681192DB8AEA}"/>
                </c:ext>
              </c:extLst>
            </c:dLbl>
            <c:dLbl>
              <c:idx val="53"/>
              <c:tx>
                <c:strRef>
                  <c:f>'E7'!$BW$118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{1C851DD4-E3BE-4D63-B41C-6D307118E37A}</c15:txfldGUID>
                      <c15:f>'E7'!$BW$118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F56D-4AF2-B257-681192DB8AEA}"/>
                </c:ext>
              </c:extLst>
            </c:dLbl>
            <c:dLbl>
              <c:idx val="54"/>
              <c:tx>
                <c:strRef>
                  <c:f>'E7'!$BW$119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{48CD00C4-CB03-4945-B736-4F79C60E5EEB}</c15:txfldGUID>
                      <c15:f>'E7'!$BW$119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F56D-4AF2-B257-681192DB8AEA}"/>
                </c:ext>
              </c:extLst>
            </c:dLbl>
            <c:dLbl>
              <c:idx val="55"/>
              <c:tx>
                <c:strRef>
                  <c:f>'E7'!$BW$120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{B94DD6F3-996A-4112-B3FE-472423E42A21}</c15:txfldGUID>
                      <c15:f>'E7'!$BW$120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F56D-4AF2-B257-681192DB8AEA}"/>
                </c:ext>
              </c:extLst>
            </c:dLbl>
            <c:dLbl>
              <c:idx val="56"/>
              <c:tx>
                <c:strRef>
                  <c:f>'E7'!$BW$121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{C266E7A3-BCC8-4048-B040-3C7089B1560F}</c15:txfldGUID>
                      <c15:f>'E7'!$BW$121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F56D-4AF2-B257-681192DB8AEA}"/>
                </c:ext>
              </c:extLst>
            </c:dLbl>
            <c:dLbl>
              <c:idx val="57"/>
              <c:tx>
                <c:strRef>
                  <c:f>'E7'!$BW$122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{DBFACEFF-1B79-4A76-BBAA-0F2ACCDC8768}</c15:txfldGUID>
                      <c15:f>'E7'!$BW$122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F56D-4AF2-B257-681192DB8AEA}"/>
                </c:ext>
              </c:extLst>
            </c:dLbl>
            <c:dLbl>
              <c:idx val="58"/>
              <c:tx>
                <c:strRef>
                  <c:f>'E7'!$BW$123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{F4CE080C-3DD1-4F1F-83F3-4DED181111B9}</c15:txfldGUID>
                      <c15:f>'E7'!$BW$123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F56D-4AF2-B257-681192DB8AEA}"/>
                </c:ext>
              </c:extLst>
            </c:dLbl>
            <c:dLbl>
              <c:idx val="59"/>
              <c:tx>
                <c:strRef>
                  <c:f>'E7'!$BW$124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{3C1A4E70-A065-4C13-BC8E-CDD7FE4697B2}</c15:txfldGUID>
                      <c15:f>'E7'!$BW$124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F56D-4AF2-B257-681192DB8AEA}"/>
                </c:ext>
              </c:extLst>
            </c:dLbl>
            <c:dLbl>
              <c:idx val="60"/>
              <c:tx>
                <c:strRef>
                  <c:f>'E7'!$BW$125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{878383D7-F0EB-4D0B-ABEE-49E652E3CCF0}</c15:txfldGUID>
                      <c15:f>'E7'!$BW$125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F56D-4AF2-B257-681192DB8AEA}"/>
                </c:ext>
              </c:extLst>
            </c:dLbl>
            <c:dLbl>
              <c:idx val="61"/>
              <c:tx>
                <c:strRef>
                  <c:f>'E7'!$BW$126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{50D4F287-ACBC-43B4-A111-EC38C36EF5AE}</c15:txfldGUID>
                      <c15:f>'E7'!$BW$126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F56D-4AF2-B257-681192DB8AEA}"/>
                </c:ext>
              </c:extLst>
            </c:dLbl>
            <c:dLbl>
              <c:idx val="62"/>
              <c:tx>
                <c:strRef>
                  <c:f>'E7'!$BW$127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{71F2F34D-5043-441F-A0DF-7E904EB651C9}</c15:txfldGUID>
                      <c15:f>'E7'!$BW$127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F56D-4AF2-B257-681192DB8AEA}"/>
                </c:ext>
              </c:extLst>
            </c:dLbl>
            <c:dLbl>
              <c:idx val="63"/>
              <c:tx>
                <c:strRef>
                  <c:f>'E7'!$BW$128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{9B72746C-8C64-44F8-9045-7072FAED9CFE}</c15:txfldGUID>
                      <c15:f>'E7'!$BW$128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F56D-4AF2-B257-681192DB8AEA}"/>
                </c:ext>
              </c:extLst>
            </c:dLbl>
            <c:dLbl>
              <c:idx val="64"/>
              <c:tx>
                <c:strRef>
                  <c:f>'E7'!$BW$129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{40237A66-0528-46D4-824E-4A67CE0A5891}</c15:txfldGUID>
                      <c15:f>'E7'!$BW$129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F56D-4AF2-B257-681192DB8AEA}"/>
                </c:ext>
              </c:extLst>
            </c:dLbl>
            <c:dLbl>
              <c:idx val="65"/>
              <c:tx>
                <c:strRef>
                  <c:f>'E7'!$BW$130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{D2AE1C4E-CCD5-4CAB-9739-079641134BDD}</c15:txfldGUID>
                      <c15:f>'E7'!$BW$130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F56D-4AF2-B257-681192DB8AEA}"/>
                </c:ext>
              </c:extLst>
            </c:dLbl>
            <c:dLbl>
              <c:idx val="66"/>
              <c:tx>
                <c:strRef>
                  <c:f>'E7'!$BW$131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{61D0BC14-525D-428F-9303-1167B53D60E0}</c15:txfldGUID>
                      <c15:f>'E7'!$BW$131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F56D-4AF2-B257-681192DB8AEA}"/>
                </c:ext>
              </c:extLst>
            </c:dLbl>
            <c:dLbl>
              <c:idx val="67"/>
              <c:tx>
                <c:strRef>
                  <c:f>'E7'!$BW$132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{6AC18F4C-C686-4A3E-A542-18801C62ED05}</c15:txfldGUID>
                      <c15:f>'E7'!$BW$132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F56D-4AF2-B257-681192DB8AEA}"/>
                </c:ext>
              </c:extLst>
            </c:dLbl>
            <c:dLbl>
              <c:idx val="68"/>
              <c:tx>
                <c:strRef>
                  <c:f>'E7'!$BW$133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{78CA08ED-C474-4781-BAE3-8D1CFB3BEFCF}</c15:txfldGUID>
                      <c15:f>'E7'!$BW$133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F56D-4AF2-B257-681192DB8AEA}"/>
                </c:ext>
              </c:extLst>
            </c:dLbl>
            <c:dLbl>
              <c:idx val="69"/>
              <c:tx>
                <c:strRef>
                  <c:f>'E7'!$BW$134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{081E51F0-3E97-4CB2-A30B-3CD55B9C8701}</c15:txfldGUID>
                      <c15:f>'E7'!$BW$134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F56D-4AF2-B257-681192DB8AEA}"/>
                </c:ext>
              </c:extLst>
            </c:dLbl>
            <c:dLbl>
              <c:idx val="70"/>
              <c:tx>
                <c:strRef>
                  <c:f>'E7'!$BW$135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{72FA9418-A71A-4949-B48E-12E4B7B4071A}</c15:txfldGUID>
                      <c15:f>'E7'!$BW$135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F56D-4AF2-B257-681192DB8AEA}"/>
                </c:ext>
              </c:extLst>
            </c:dLbl>
            <c:dLbl>
              <c:idx val="71"/>
              <c:tx>
                <c:strRef>
                  <c:f>'E7'!$BW$136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{CD76CC37-57C8-491F-BFCA-63C4B16DC46C}</c15:txfldGUID>
                      <c15:f>'E7'!$BW$136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F56D-4AF2-B257-681192DB8AEA}"/>
                </c:ext>
              </c:extLst>
            </c:dLbl>
            <c:dLbl>
              <c:idx val="72"/>
              <c:tx>
                <c:strRef>
                  <c:f>'E7'!$BW$137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{604523BA-6A9E-433D-B8B2-B9D6B2EFB51D}</c15:txfldGUID>
                      <c15:f>'E7'!$BW$137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F56D-4AF2-B257-681192DB8AEA}"/>
                </c:ext>
              </c:extLst>
            </c:dLbl>
            <c:dLbl>
              <c:idx val="73"/>
              <c:tx>
                <c:strRef>
                  <c:f>'E7'!$BW$138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{8F422267-34DF-4E84-922E-CF8F09793DC9}</c15:txfldGUID>
                      <c15:f>'E7'!$BW$138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F56D-4AF2-B257-681192DB8AEA}"/>
                </c:ext>
              </c:extLst>
            </c:dLbl>
            <c:dLbl>
              <c:idx val="74"/>
              <c:tx>
                <c:strRef>
                  <c:f>'E7'!$BW$139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{5FDAA56F-639E-4BE2-B5B9-BAEDB60521D6}</c15:txfldGUID>
                      <c15:f>'E7'!$BW$139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F56D-4AF2-B257-681192DB8AEA}"/>
                </c:ext>
              </c:extLst>
            </c:dLbl>
            <c:dLbl>
              <c:idx val="75"/>
              <c:tx>
                <c:strRef>
                  <c:f>'E7'!$BW$140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{65F1600F-D8D8-4A9A-A28B-01E96EFA919C}</c15:txfldGUID>
                      <c15:f>'E7'!$BW$140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F56D-4AF2-B257-681192DB8AEA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'E7'!$BT$68:$BT$143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'E7'!$BU$68:$BU$143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F56D-4AF2-B257-681192DB8AEA}"/>
            </c:ext>
          </c:extLst>
        </c:ser>
        <c:ser>
          <c:idx val="1"/>
          <c:order val="1"/>
          <c:tx>
            <c:strRef>
              <c:f>'E7'!$BL$1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'E7'!$BL$5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{25C578ED-CB0D-418A-9E38-05CBAD19ED8B}</c15:txfldGUID>
                      <c15:f>'E7'!$BL$5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F56D-4AF2-B257-681192DB8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'E7'!$BL$3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'E7'!$BL$4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F56D-4AF2-B257-681192DB8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43680"/>
        <c:axId val="465145216"/>
      </c:scatterChart>
      <c:valAx>
        <c:axId val="46514368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5145216"/>
        <c:crosses val="autoZero"/>
        <c:crossBetween val="midCat"/>
        <c:majorUnit val="100"/>
      </c:valAx>
      <c:valAx>
        <c:axId val="46514521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514368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5.4422378990951134E-3"/>
          <c:y val="2.218880800608243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'E8'!$BS$67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'E8'!$BW$65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{C72BF7CB-B20F-4B42-B54D-ED31A11AB88E}</c15:txfldGUID>
                      <c15:f>'E8'!$BW$65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099-4DBA-89EB-7261E46CA5EA}"/>
                </c:ext>
              </c:extLst>
            </c:dLbl>
            <c:dLbl>
              <c:idx val="1"/>
              <c:tx>
                <c:strRef>
                  <c:f>'E8'!$BW$66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{BFE47DFD-8009-4E68-ACF6-70F83BE336BA}</c15:txfldGUID>
                      <c15:f>'E8'!$BW$66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099-4DBA-89EB-7261E46CA5EA}"/>
                </c:ext>
              </c:extLst>
            </c:dLbl>
            <c:dLbl>
              <c:idx val="2"/>
              <c:tx>
                <c:strRef>
                  <c:f>'E8'!$BW$67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{94875E32-A391-41A9-A478-9657F7BB4577}</c15:txfldGUID>
                      <c15:f>'E8'!$BW$67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099-4DBA-89EB-7261E46CA5EA}"/>
                </c:ext>
              </c:extLst>
            </c:dLbl>
            <c:dLbl>
              <c:idx val="3"/>
              <c:tx>
                <c:strRef>
                  <c:f>'E8'!$BW$68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{6BAC476F-DE82-44EE-98E7-C817131EBD38}</c15:txfldGUID>
                      <c15:f>'E8'!$BW$68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099-4DBA-89EB-7261E46CA5EA}"/>
                </c:ext>
              </c:extLst>
            </c:dLbl>
            <c:dLbl>
              <c:idx val="4"/>
              <c:tx>
                <c:strRef>
                  <c:f>'E8'!$BW$69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{8243FC8B-D1F8-4001-AA33-7DD01F4A4589}</c15:txfldGUID>
                      <c15:f>'E8'!$BW$69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099-4DBA-89EB-7261E46CA5EA}"/>
                </c:ext>
              </c:extLst>
            </c:dLbl>
            <c:dLbl>
              <c:idx val="5"/>
              <c:tx>
                <c:strRef>
                  <c:f>'E8'!$BW$70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{CB1AA530-3473-4EE1-9E66-1D959961A6F7}</c15:txfldGUID>
                      <c15:f>'E8'!$BW$70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D099-4DBA-89EB-7261E46CA5EA}"/>
                </c:ext>
              </c:extLst>
            </c:dLbl>
            <c:dLbl>
              <c:idx val="6"/>
              <c:tx>
                <c:strRef>
                  <c:f>'E8'!$BW$71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{FC1371DE-B9D1-406D-B38D-BB81DA036F0A}</c15:txfldGUID>
                      <c15:f>'E8'!$BW$71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099-4DBA-89EB-7261E46CA5EA}"/>
                </c:ext>
              </c:extLst>
            </c:dLbl>
            <c:dLbl>
              <c:idx val="7"/>
              <c:tx>
                <c:strRef>
                  <c:f>'E8'!$BW$72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{4BAA4651-BC12-4CDE-AE2D-C121F5EC10E7}</c15:txfldGUID>
                      <c15:f>'E8'!$BW$72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099-4DBA-89EB-7261E46CA5EA}"/>
                </c:ext>
              </c:extLst>
            </c:dLbl>
            <c:dLbl>
              <c:idx val="8"/>
              <c:tx>
                <c:strRef>
                  <c:f>'E8'!$BW$73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{43B9DA30-7126-43AD-AB44-6B556DC19D5A}</c15:txfldGUID>
                      <c15:f>'E8'!$BW$73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099-4DBA-89EB-7261E46CA5EA}"/>
                </c:ext>
              </c:extLst>
            </c:dLbl>
            <c:dLbl>
              <c:idx val="9"/>
              <c:tx>
                <c:strRef>
                  <c:f>'E8'!$BW$74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{BD393C0B-11BF-42C4-923C-9E0572909B62}</c15:txfldGUID>
                      <c15:f>'E8'!$BW$74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099-4DBA-89EB-7261E46CA5EA}"/>
                </c:ext>
              </c:extLst>
            </c:dLbl>
            <c:dLbl>
              <c:idx val="10"/>
              <c:tx>
                <c:strRef>
                  <c:f>'E8'!$BW$75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{CF2A3CF7-A61B-4782-B0D7-C22CF43FB131}</c15:txfldGUID>
                      <c15:f>'E8'!$BW$75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099-4DBA-89EB-7261E46CA5EA}"/>
                </c:ext>
              </c:extLst>
            </c:dLbl>
            <c:dLbl>
              <c:idx val="11"/>
              <c:tx>
                <c:strRef>
                  <c:f>'E8'!$BW$76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{8804B0C6-30C5-48E8-9F60-C3B1C39CDE86}</c15:txfldGUID>
                      <c15:f>'E8'!$BW$76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D099-4DBA-89EB-7261E46CA5EA}"/>
                </c:ext>
              </c:extLst>
            </c:dLbl>
            <c:dLbl>
              <c:idx val="12"/>
              <c:tx>
                <c:strRef>
                  <c:f>'E8'!$BW$77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{D913F0FD-097A-4CA8-A1D2-C0552C4B3148}</c15:txfldGUID>
                      <c15:f>'E8'!$BW$77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099-4DBA-89EB-7261E46CA5EA}"/>
                </c:ext>
              </c:extLst>
            </c:dLbl>
            <c:dLbl>
              <c:idx val="13"/>
              <c:tx>
                <c:strRef>
                  <c:f>'E8'!$BW$78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{D07EC4D2-32F1-4027-BA27-C62B5A02D0F8}</c15:txfldGUID>
                      <c15:f>'E8'!$BW$78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099-4DBA-89EB-7261E46CA5EA}"/>
                </c:ext>
              </c:extLst>
            </c:dLbl>
            <c:dLbl>
              <c:idx val="14"/>
              <c:tx>
                <c:strRef>
                  <c:f>'E8'!$BW$79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{A95F03FF-F116-4E7A-A1D4-F1E661F88387}</c15:txfldGUID>
                      <c15:f>'E8'!$BW$79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099-4DBA-89EB-7261E46CA5EA}"/>
                </c:ext>
              </c:extLst>
            </c:dLbl>
            <c:dLbl>
              <c:idx val="15"/>
              <c:tx>
                <c:strRef>
                  <c:f>'E8'!$BW$80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{15F3059C-383F-4D59-9629-542F8886B752}</c15:txfldGUID>
                      <c15:f>'E8'!$BW$80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099-4DBA-89EB-7261E46CA5EA}"/>
                </c:ext>
              </c:extLst>
            </c:dLbl>
            <c:dLbl>
              <c:idx val="16"/>
              <c:tx>
                <c:strRef>
                  <c:f>'E8'!$BW$81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{6B7D74FE-78E5-41A4-92A4-34135D869630}</c15:txfldGUID>
                      <c15:f>'E8'!$BW$81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099-4DBA-89EB-7261E46CA5EA}"/>
                </c:ext>
              </c:extLst>
            </c:dLbl>
            <c:dLbl>
              <c:idx val="17"/>
              <c:tx>
                <c:strRef>
                  <c:f>'E8'!$BW$82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{A6F78C07-82A6-43A2-9B92-545B368B3AF5}</c15:txfldGUID>
                      <c15:f>'E8'!$BW$82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D099-4DBA-89EB-7261E46CA5EA}"/>
                </c:ext>
              </c:extLst>
            </c:dLbl>
            <c:dLbl>
              <c:idx val="18"/>
              <c:tx>
                <c:strRef>
                  <c:f>'E8'!$BW$83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{951F8EC2-A7A5-4AE0-BE25-1756FAEB70F4}</c15:txfldGUID>
                      <c15:f>'E8'!$BW$83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099-4DBA-89EB-7261E46CA5EA}"/>
                </c:ext>
              </c:extLst>
            </c:dLbl>
            <c:dLbl>
              <c:idx val="19"/>
              <c:tx>
                <c:strRef>
                  <c:f>'E8'!$BW$84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{29F8B6CD-FB5B-433B-B66B-D4BDB2043E27}</c15:txfldGUID>
                      <c15:f>'E8'!$BW$84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099-4DBA-89EB-7261E46CA5EA}"/>
                </c:ext>
              </c:extLst>
            </c:dLbl>
            <c:dLbl>
              <c:idx val="20"/>
              <c:tx>
                <c:strRef>
                  <c:f>'E8'!$BW$85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{F94CE87D-3609-4E57-96ED-CD6B28DED4CA}</c15:txfldGUID>
                      <c15:f>'E8'!$BW$85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099-4DBA-89EB-7261E46CA5EA}"/>
                </c:ext>
              </c:extLst>
            </c:dLbl>
            <c:dLbl>
              <c:idx val="21"/>
              <c:tx>
                <c:strRef>
                  <c:f>'E8'!$BW$86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{746AFE36-14D3-4DD9-8138-C0950C50E316}</c15:txfldGUID>
                      <c15:f>'E8'!$BW$86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099-4DBA-89EB-7261E46CA5EA}"/>
                </c:ext>
              </c:extLst>
            </c:dLbl>
            <c:dLbl>
              <c:idx val="22"/>
              <c:tx>
                <c:strRef>
                  <c:f>'E8'!$BW$87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{BE3DFB24-1FA2-4243-8880-9FE342EF53AC}</c15:txfldGUID>
                      <c15:f>'E8'!$BW$87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099-4DBA-89EB-7261E46CA5EA}"/>
                </c:ext>
              </c:extLst>
            </c:dLbl>
            <c:dLbl>
              <c:idx val="23"/>
              <c:tx>
                <c:strRef>
                  <c:f>'E8'!$BW$88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{98D15E32-4E67-4C68-82E8-25B79DAC2597}</c15:txfldGUID>
                      <c15:f>'E8'!$BW$88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D099-4DBA-89EB-7261E46CA5EA}"/>
                </c:ext>
              </c:extLst>
            </c:dLbl>
            <c:dLbl>
              <c:idx val="24"/>
              <c:tx>
                <c:strRef>
                  <c:f>'E8'!$BW$89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{CD003288-64DE-421D-A8D2-2E949A681002}</c15:txfldGUID>
                      <c15:f>'E8'!$BW$89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099-4DBA-89EB-7261E46CA5EA}"/>
                </c:ext>
              </c:extLst>
            </c:dLbl>
            <c:dLbl>
              <c:idx val="25"/>
              <c:tx>
                <c:strRef>
                  <c:f>'E8'!$BW$90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{57BAFDCB-E177-400F-8AFF-B30C63C26320}</c15:txfldGUID>
                      <c15:f>'E8'!$BW$90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099-4DBA-89EB-7261E46CA5EA}"/>
                </c:ext>
              </c:extLst>
            </c:dLbl>
            <c:dLbl>
              <c:idx val="26"/>
              <c:tx>
                <c:strRef>
                  <c:f>'E8'!$BW$91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{4F93DA3C-7469-4D54-8E5F-35AD0F82E544}</c15:txfldGUID>
                      <c15:f>'E8'!$BW$91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099-4DBA-89EB-7261E46CA5EA}"/>
                </c:ext>
              </c:extLst>
            </c:dLbl>
            <c:dLbl>
              <c:idx val="27"/>
              <c:tx>
                <c:strRef>
                  <c:f>'E8'!$BW$92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{AD7A6B06-4BCD-431A-B4DA-8BFD13263337}</c15:txfldGUID>
                      <c15:f>'E8'!$BW$92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099-4DBA-89EB-7261E46CA5EA}"/>
                </c:ext>
              </c:extLst>
            </c:dLbl>
            <c:dLbl>
              <c:idx val="28"/>
              <c:tx>
                <c:strRef>
                  <c:f>'E8'!$BW$93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{2F039C63-AF60-4AD7-BF24-8A0098E3C35A}</c15:txfldGUID>
                      <c15:f>'E8'!$BW$93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099-4DBA-89EB-7261E46CA5EA}"/>
                </c:ext>
              </c:extLst>
            </c:dLbl>
            <c:dLbl>
              <c:idx val="29"/>
              <c:tx>
                <c:strRef>
                  <c:f>'E8'!$BW$94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{162816CF-D2EF-41AF-AF7E-BD11F15F860E}</c15:txfldGUID>
                      <c15:f>'E8'!$BW$94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D099-4DBA-89EB-7261E46CA5EA}"/>
                </c:ext>
              </c:extLst>
            </c:dLbl>
            <c:dLbl>
              <c:idx val="30"/>
              <c:tx>
                <c:strRef>
                  <c:f>'E8'!$BW$95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{988E66B8-BFB8-44A3-88B3-00F4AF8A5D17}</c15:txfldGUID>
                      <c15:f>'E8'!$BW$95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099-4DBA-89EB-7261E46CA5EA}"/>
                </c:ext>
              </c:extLst>
            </c:dLbl>
            <c:dLbl>
              <c:idx val="31"/>
              <c:tx>
                <c:strRef>
                  <c:f>'E8'!$BW$96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{79BB2510-E5B1-4E62-A551-F1AC2805C308}</c15:txfldGUID>
                      <c15:f>'E8'!$BW$96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099-4DBA-89EB-7261E46CA5EA}"/>
                </c:ext>
              </c:extLst>
            </c:dLbl>
            <c:dLbl>
              <c:idx val="32"/>
              <c:tx>
                <c:strRef>
                  <c:f>'E8'!$BW$97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{1040D74C-958D-4232-AB82-250A431D2907}</c15:txfldGUID>
                      <c15:f>'E8'!$BW$97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099-4DBA-89EB-7261E46CA5EA}"/>
                </c:ext>
              </c:extLst>
            </c:dLbl>
            <c:dLbl>
              <c:idx val="33"/>
              <c:tx>
                <c:strRef>
                  <c:f>'E8'!$BW$98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{2EFC2696-3955-431B-B710-224759780A55}</c15:txfldGUID>
                      <c15:f>'E8'!$BW$98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099-4DBA-89EB-7261E46CA5EA}"/>
                </c:ext>
              </c:extLst>
            </c:dLbl>
            <c:dLbl>
              <c:idx val="34"/>
              <c:tx>
                <c:strRef>
                  <c:f>'E8'!$BW$99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{B4985807-68FD-4EE1-A90B-2EAEAC4C6EC4}</c15:txfldGUID>
                      <c15:f>'E8'!$BW$99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099-4DBA-89EB-7261E46CA5EA}"/>
                </c:ext>
              </c:extLst>
            </c:dLbl>
            <c:dLbl>
              <c:idx val="35"/>
              <c:tx>
                <c:strRef>
                  <c:f>'E8'!$BW$100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{C0A38B8C-3BE4-4475-BC53-BCD98F05D2F4}</c15:txfldGUID>
                      <c15:f>'E8'!$BW$100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D099-4DBA-89EB-7261E46CA5EA}"/>
                </c:ext>
              </c:extLst>
            </c:dLbl>
            <c:dLbl>
              <c:idx val="36"/>
              <c:tx>
                <c:strRef>
                  <c:f>'E8'!$BW$101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{9B2E5D67-9C0E-4C4A-95AF-2DD71C72F095}</c15:txfldGUID>
                      <c15:f>'E8'!$BW$101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D099-4DBA-89EB-7261E46CA5EA}"/>
                </c:ext>
              </c:extLst>
            </c:dLbl>
            <c:dLbl>
              <c:idx val="37"/>
              <c:tx>
                <c:strRef>
                  <c:f>'E8'!$BW$102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{8CB1448D-ADD5-47A9-8182-87264EC203E0}</c15:txfldGUID>
                      <c15:f>'E8'!$BW$102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D099-4DBA-89EB-7261E46CA5EA}"/>
                </c:ext>
              </c:extLst>
            </c:dLbl>
            <c:dLbl>
              <c:idx val="38"/>
              <c:tx>
                <c:strRef>
                  <c:f>'E8'!$BW$103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{E8911A24-4D2D-4747-AE25-74DB0B046EDE}</c15:txfldGUID>
                      <c15:f>'E8'!$BW$103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D099-4DBA-89EB-7261E46CA5EA}"/>
                </c:ext>
              </c:extLst>
            </c:dLbl>
            <c:dLbl>
              <c:idx val="39"/>
              <c:tx>
                <c:strRef>
                  <c:f>'E8'!$BW$104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{D78B0F0B-2F0F-46D4-83DC-471E61EC632F}</c15:txfldGUID>
                      <c15:f>'E8'!$BW$104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D099-4DBA-89EB-7261E46CA5EA}"/>
                </c:ext>
              </c:extLst>
            </c:dLbl>
            <c:dLbl>
              <c:idx val="40"/>
              <c:tx>
                <c:strRef>
                  <c:f>'E8'!$BW$105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{D0539044-29B8-402A-B122-2BF4BE57A461}</c15:txfldGUID>
                      <c15:f>'E8'!$BW$105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D099-4DBA-89EB-7261E46CA5EA}"/>
                </c:ext>
              </c:extLst>
            </c:dLbl>
            <c:dLbl>
              <c:idx val="41"/>
              <c:tx>
                <c:strRef>
                  <c:f>'E8'!$BW$106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{7AF871FC-A160-405F-B993-9BA2982D4F58}</c15:txfldGUID>
                      <c15:f>'E8'!$BW$106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D099-4DBA-89EB-7261E46CA5EA}"/>
                </c:ext>
              </c:extLst>
            </c:dLbl>
            <c:dLbl>
              <c:idx val="42"/>
              <c:tx>
                <c:strRef>
                  <c:f>'E8'!$BW$107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{3E5ECA18-C62F-438F-BF21-BA3C23100640}</c15:txfldGUID>
                      <c15:f>'E8'!$BW$107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D099-4DBA-89EB-7261E46CA5EA}"/>
                </c:ext>
              </c:extLst>
            </c:dLbl>
            <c:dLbl>
              <c:idx val="43"/>
              <c:tx>
                <c:strRef>
                  <c:f>'E8'!$BW$108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{681809E1-4057-4736-8DFA-C62F6FDB4E78}</c15:txfldGUID>
                      <c15:f>'E8'!$BW$108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D099-4DBA-89EB-7261E46CA5EA}"/>
                </c:ext>
              </c:extLst>
            </c:dLbl>
            <c:dLbl>
              <c:idx val="44"/>
              <c:tx>
                <c:strRef>
                  <c:f>'E8'!$BW$109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{4389D82A-6DDD-41F0-82CD-D664F99DAF85}</c15:txfldGUID>
                      <c15:f>'E8'!$BW$109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D099-4DBA-89EB-7261E46CA5EA}"/>
                </c:ext>
              </c:extLst>
            </c:dLbl>
            <c:dLbl>
              <c:idx val="45"/>
              <c:tx>
                <c:strRef>
                  <c:f>'E8'!$BW$110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{D4FA99BC-9032-4F4F-A6BA-458D2446ECF8}</c15:txfldGUID>
                      <c15:f>'E8'!$BW$110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D099-4DBA-89EB-7261E46CA5EA}"/>
                </c:ext>
              </c:extLst>
            </c:dLbl>
            <c:dLbl>
              <c:idx val="46"/>
              <c:tx>
                <c:strRef>
                  <c:f>'E8'!$BW$111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{54C9228A-6D4F-491C-BA5A-EB7C82D9CA17}</c15:txfldGUID>
                      <c15:f>'E8'!$BW$111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D099-4DBA-89EB-7261E46CA5EA}"/>
                </c:ext>
              </c:extLst>
            </c:dLbl>
            <c:dLbl>
              <c:idx val="47"/>
              <c:tx>
                <c:strRef>
                  <c:f>'E8'!$BW$112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{DA3C8DC4-8C95-4E6B-A69D-60E7F68FB0CA}</c15:txfldGUID>
                      <c15:f>'E8'!$BW$112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D099-4DBA-89EB-7261E46CA5EA}"/>
                </c:ext>
              </c:extLst>
            </c:dLbl>
            <c:dLbl>
              <c:idx val="48"/>
              <c:tx>
                <c:strRef>
                  <c:f>'E8'!$BW$113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{439084C0-3373-47A3-88F2-67C6DDC783A6}</c15:txfldGUID>
                      <c15:f>'E8'!$BW$113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D099-4DBA-89EB-7261E46CA5EA}"/>
                </c:ext>
              </c:extLst>
            </c:dLbl>
            <c:dLbl>
              <c:idx val="49"/>
              <c:tx>
                <c:strRef>
                  <c:f>'E8'!$BW$114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{2E1D9CD1-0B5E-4019-B526-F9BBCFC57410}</c15:txfldGUID>
                      <c15:f>'E8'!$BW$114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D099-4DBA-89EB-7261E46CA5EA}"/>
                </c:ext>
              </c:extLst>
            </c:dLbl>
            <c:dLbl>
              <c:idx val="50"/>
              <c:tx>
                <c:strRef>
                  <c:f>'E8'!$BW$115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{2F6C077D-3051-4797-B531-65752DEE5008}</c15:txfldGUID>
                      <c15:f>'E8'!$BW$115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D099-4DBA-89EB-7261E46CA5EA}"/>
                </c:ext>
              </c:extLst>
            </c:dLbl>
            <c:dLbl>
              <c:idx val="51"/>
              <c:tx>
                <c:strRef>
                  <c:f>'E8'!$BW$116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{3B4E3585-06B5-4433-9EB9-EF605F0F8DC6}</c15:txfldGUID>
                      <c15:f>'E8'!$BW$116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D099-4DBA-89EB-7261E46CA5EA}"/>
                </c:ext>
              </c:extLst>
            </c:dLbl>
            <c:dLbl>
              <c:idx val="52"/>
              <c:tx>
                <c:strRef>
                  <c:f>'E8'!$BW$117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{F384F0B0-30F2-44E8-B36C-3982C0008B00}</c15:txfldGUID>
                      <c15:f>'E8'!$BW$117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D099-4DBA-89EB-7261E46CA5EA}"/>
                </c:ext>
              </c:extLst>
            </c:dLbl>
            <c:dLbl>
              <c:idx val="53"/>
              <c:tx>
                <c:strRef>
                  <c:f>'E8'!$BW$118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{DAB0A1D2-D126-415D-8C57-0603ED3707A9}</c15:txfldGUID>
                      <c15:f>'E8'!$BW$118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D099-4DBA-89EB-7261E46CA5EA}"/>
                </c:ext>
              </c:extLst>
            </c:dLbl>
            <c:dLbl>
              <c:idx val="54"/>
              <c:tx>
                <c:strRef>
                  <c:f>'E8'!$BW$119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{B3B217A1-49A2-47CC-9F93-A3686C703B7D}</c15:txfldGUID>
                      <c15:f>'E8'!$BW$119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D099-4DBA-89EB-7261E46CA5EA}"/>
                </c:ext>
              </c:extLst>
            </c:dLbl>
            <c:dLbl>
              <c:idx val="55"/>
              <c:tx>
                <c:strRef>
                  <c:f>'E8'!$BW$120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{2D7E911B-1D3C-4BA9-99C2-08A4B85D09CE}</c15:txfldGUID>
                      <c15:f>'E8'!$BW$120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D099-4DBA-89EB-7261E46CA5EA}"/>
                </c:ext>
              </c:extLst>
            </c:dLbl>
            <c:dLbl>
              <c:idx val="56"/>
              <c:tx>
                <c:strRef>
                  <c:f>'E8'!$BW$121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{C524CC28-9C07-406C-98EF-356DBF06D6BD}</c15:txfldGUID>
                      <c15:f>'E8'!$BW$121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D099-4DBA-89EB-7261E46CA5EA}"/>
                </c:ext>
              </c:extLst>
            </c:dLbl>
            <c:dLbl>
              <c:idx val="57"/>
              <c:tx>
                <c:strRef>
                  <c:f>'E8'!$BW$122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{3B5043C0-480F-4452-84F8-DD33479DB15B}</c15:txfldGUID>
                      <c15:f>'E8'!$BW$122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D099-4DBA-89EB-7261E46CA5EA}"/>
                </c:ext>
              </c:extLst>
            </c:dLbl>
            <c:dLbl>
              <c:idx val="58"/>
              <c:tx>
                <c:strRef>
                  <c:f>'E8'!$BW$123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{3193C110-2F7A-40A9-8268-F68B9D27C809}</c15:txfldGUID>
                      <c15:f>'E8'!$BW$123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D099-4DBA-89EB-7261E46CA5EA}"/>
                </c:ext>
              </c:extLst>
            </c:dLbl>
            <c:dLbl>
              <c:idx val="59"/>
              <c:tx>
                <c:strRef>
                  <c:f>'E8'!$BW$124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{D41C193F-186D-4495-A6CD-90CF27107333}</c15:txfldGUID>
                      <c15:f>'E8'!$BW$124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D099-4DBA-89EB-7261E46CA5EA}"/>
                </c:ext>
              </c:extLst>
            </c:dLbl>
            <c:dLbl>
              <c:idx val="60"/>
              <c:tx>
                <c:strRef>
                  <c:f>'E8'!$BW$125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{D98E96B1-5708-4170-936F-92AB124F4CD4}</c15:txfldGUID>
                      <c15:f>'E8'!$BW$125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D099-4DBA-89EB-7261E46CA5EA}"/>
                </c:ext>
              </c:extLst>
            </c:dLbl>
            <c:dLbl>
              <c:idx val="61"/>
              <c:tx>
                <c:strRef>
                  <c:f>'E8'!$BW$126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{861C5A04-FB13-4CCB-B788-16D1C3D51A89}</c15:txfldGUID>
                      <c15:f>'E8'!$BW$126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D099-4DBA-89EB-7261E46CA5EA}"/>
                </c:ext>
              </c:extLst>
            </c:dLbl>
            <c:dLbl>
              <c:idx val="62"/>
              <c:tx>
                <c:strRef>
                  <c:f>'E8'!$BW$127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{5960CE8E-85C7-4C9F-84D6-A6EC56C714AE}</c15:txfldGUID>
                      <c15:f>'E8'!$BW$127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D099-4DBA-89EB-7261E46CA5EA}"/>
                </c:ext>
              </c:extLst>
            </c:dLbl>
            <c:dLbl>
              <c:idx val="63"/>
              <c:tx>
                <c:strRef>
                  <c:f>'E8'!$BW$128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{06638607-312D-4E1C-A4D3-B23602D143D9}</c15:txfldGUID>
                      <c15:f>'E8'!$BW$128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D099-4DBA-89EB-7261E46CA5EA}"/>
                </c:ext>
              </c:extLst>
            </c:dLbl>
            <c:dLbl>
              <c:idx val="64"/>
              <c:tx>
                <c:strRef>
                  <c:f>'E8'!$BW$129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{CCA9160C-3016-48BA-BF10-824804D88C84}</c15:txfldGUID>
                      <c15:f>'E8'!$BW$129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D099-4DBA-89EB-7261E46CA5EA}"/>
                </c:ext>
              </c:extLst>
            </c:dLbl>
            <c:dLbl>
              <c:idx val="65"/>
              <c:tx>
                <c:strRef>
                  <c:f>'E8'!$BW$130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{AAB9F2E7-6259-4A7E-A58A-30B659859322}</c15:txfldGUID>
                      <c15:f>'E8'!$BW$130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D099-4DBA-89EB-7261E46CA5EA}"/>
                </c:ext>
              </c:extLst>
            </c:dLbl>
            <c:dLbl>
              <c:idx val="66"/>
              <c:tx>
                <c:strRef>
                  <c:f>'E8'!$BW$131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{7F2E33B6-E80E-4367-BC7C-B4CD9008336C}</c15:txfldGUID>
                      <c15:f>'E8'!$BW$131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D099-4DBA-89EB-7261E46CA5EA}"/>
                </c:ext>
              </c:extLst>
            </c:dLbl>
            <c:dLbl>
              <c:idx val="67"/>
              <c:tx>
                <c:strRef>
                  <c:f>'E8'!$BW$132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{A74F1AAF-AC11-48BC-965E-F67E74C82ED2}</c15:txfldGUID>
                      <c15:f>'E8'!$BW$132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D099-4DBA-89EB-7261E46CA5EA}"/>
                </c:ext>
              </c:extLst>
            </c:dLbl>
            <c:dLbl>
              <c:idx val="68"/>
              <c:tx>
                <c:strRef>
                  <c:f>'E8'!$BW$133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{0BB419DF-B2CB-467D-A231-66F441FF333D}</c15:txfldGUID>
                      <c15:f>'E8'!$BW$133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D099-4DBA-89EB-7261E46CA5EA}"/>
                </c:ext>
              </c:extLst>
            </c:dLbl>
            <c:dLbl>
              <c:idx val="69"/>
              <c:tx>
                <c:strRef>
                  <c:f>'E8'!$BW$134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{52416773-1D49-43BA-8A07-8CB3D10E3FC4}</c15:txfldGUID>
                      <c15:f>'E8'!$BW$134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D099-4DBA-89EB-7261E46CA5EA}"/>
                </c:ext>
              </c:extLst>
            </c:dLbl>
            <c:dLbl>
              <c:idx val="70"/>
              <c:tx>
                <c:strRef>
                  <c:f>'E8'!$BW$135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{55F6DA7D-78D5-4D41-9875-4F5BE0165489}</c15:txfldGUID>
                      <c15:f>'E8'!$BW$135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D099-4DBA-89EB-7261E46CA5EA}"/>
                </c:ext>
              </c:extLst>
            </c:dLbl>
            <c:dLbl>
              <c:idx val="71"/>
              <c:tx>
                <c:strRef>
                  <c:f>'E8'!$BW$136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{9F3652C2-A923-4582-B461-65525C1346F9}</c15:txfldGUID>
                      <c15:f>'E8'!$BW$136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D099-4DBA-89EB-7261E46CA5EA}"/>
                </c:ext>
              </c:extLst>
            </c:dLbl>
            <c:dLbl>
              <c:idx val="72"/>
              <c:tx>
                <c:strRef>
                  <c:f>'E8'!$BW$137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{288CACA2-8171-4E23-925F-5EECA27FDEAB}</c15:txfldGUID>
                      <c15:f>'E8'!$BW$137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D099-4DBA-89EB-7261E46CA5EA}"/>
                </c:ext>
              </c:extLst>
            </c:dLbl>
            <c:dLbl>
              <c:idx val="73"/>
              <c:tx>
                <c:strRef>
                  <c:f>'E8'!$BW$138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{A6998D3F-DB40-4227-BF43-B1B6E83BAFA9}</c15:txfldGUID>
                      <c15:f>'E8'!$BW$138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D099-4DBA-89EB-7261E46CA5EA}"/>
                </c:ext>
              </c:extLst>
            </c:dLbl>
            <c:dLbl>
              <c:idx val="74"/>
              <c:tx>
                <c:strRef>
                  <c:f>'E8'!$BW$139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{7F8CB7E7-8B69-4D89-AD74-DABEF3742C26}</c15:txfldGUID>
                      <c15:f>'E8'!$BW$139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D099-4DBA-89EB-7261E46CA5EA}"/>
                </c:ext>
              </c:extLst>
            </c:dLbl>
            <c:dLbl>
              <c:idx val="75"/>
              <c:tx>
                <c:strRef>
                  <c:f>'E8'!$BW$140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{7ABDCA12-43FD-43A9-A7D0-AC47E4A5CC2D}</c15:txfldGUID>
                      <c15:f>'E8'!$BW$140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D099-4DBA-89EB-7261E46CA5EA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'E8'!$BT$68:$BT$143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'E8'!$BU$68:$BU$143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D099-4DBA-89EB-7261E46CA5EA}"/>
            </c:ext>
          </c:extLst>
        </c:ser>
        <c:ser>
          <c:idx val="1"/>
          <c:order val="1"/>
          <c:tx>
            <c:strRef>
              <c:f>'E8'!$BL$1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'E8'!$BL$5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{A7AFF53F-99F8-4FD2-8CD7-9DB7886B2F41}</c15:txfldGUID>
                      <c15:f>'E8'!$BL$5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D099-4DBA-89EB-7261E46CA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'E8'!$BL$3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'E8'!$BL$4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D099-4DBA-89EB-7261E46CA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217088"/>
        <c:axId val="465451648"/>
      </c:scatterChart>
      <c:valAx>
        <c:axId val="40621708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5451648"/>
        <c:crosses val="autoZero"/>
        <c:crossBetween val="midCat"/>
        <c:majorUnit val="100"/>
      </c:valAx>
      <c:valAx>
        <c:axId val="46545164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0621708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8186264013980514E-3"/>
          <c:y val="2.0852356285400851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'E9'!$BS$67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'E9'!$BW$65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{3FADAB0C-F352-4F96-8D8F-ECE917026E3C}</c15:txfldGUID>
                      <c15:f>'E9'!$BW$65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64D-4C31-B1F9-3B75F708D075}"/>
                </c:ext>
              </c:extLst>
            </c:dLbl>
            <c:dLbl>
              <c:idx val="1"/>
              <c:tx>
                <c:strRef>
                  <c:f>'E9'!$BW$66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{0772DC95-9B6A-4F6E-BC43-51EC1AC75F8F}</c15:txfldGUID>
                      <c15:f>'E9'!$BW$66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64D-4C31-B1F9-3B75F708D075}"/>
                </c:ext>
              </c:extLst>
            </c:dLbl>
            <c:dLbl>
              <c:idx val="2"/>
              <c:tx>
                <c:strRef>
                  <c:f>'E9'!$BW$67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{6C01093E-BAD1-4358-8A74-F974CC72A438}</c15:txfldGUID>
                      <c15:f>'E9'!$BW$67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64D-4C31-B1F9-3B75F708D075}"/>
                </c:ext>
              </c:extLst>
            </c:dLbl>
            <c:dLbl>
              <c:idx val="3"/>
              <c:tx>
                <c:strRef>
                  <c:f>'E9'!$BW$68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{2B2E1871-107A-4E07-8048-2372F5212009}</c15:txfldGUID>
                      <c15:f>'E9'!$BW$68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64D-4C31-B1F9-3B75F708D075}"/>
                </c:ext>
              </c:extLst>
            </c:dLbl>
            <c:dLbl>
              <c:idx val="4"/>
              <c:tx>
                <c:strRef>
                  <c:f>'E9'!$BW$69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{369D63AA-ECD7-4A13-A53D-E6C8F3661310}</c15:txfldGUID>
                      <c15:f>'E9'!$BW$69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64D-4C31-B1F9-3B75F708D075}"/>
                </c:ext>
              </c:extLst>
            </c:dLbl>
            <c:dLbl>
              <c:idx val="5"/>
              <c:tx>
                <c:strRef>
                  <c:f>'E9'!$BW$70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{43CB0DFB-9879-40AD-9AAF-9B0587C24D41}</c15:txfldGUID>
                      <c15:f>'E9'!$BW$70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F64D-4C31-B1F9-3B75F708D075}"/>
                </c:ext>
              </c:extLst>
            </c:dLbl>
            <c:dLbl>
              <c:idx val="6"/>
              <c:tx>
                <c:strRef>
                  <c:f>'E9'!$BW$71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{0290CFE1-819B-4789-A5D4-9883CD56D2FF}</c15:txfldGUID>
                      <c15:f>'E9'!$BW$71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64D-4C31-B1F9-3B75F708D075}"/>
                </c:ext>
              </c:extLst>
            </c:dLbl>
            <c:dLbl>
              <c:idx val="7"/>
              <c:tx>
                <c:strRef>
                  <c:f>'E9'!$BW$72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{722A5679-3497-44EA-BD4C-E8946A9A3D7F}</c15:txfldGUID>
                      <c15:f>'E9'!$BW$72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64D-4C31-B1F9-3B75F708D075}"/>
                </c:ext>
              </c:extLst>
            </c:dLbl>
            <c:dLbl>
              <c:idx val="8"/>
              <c:tx>
                <c:strRef>
                  <c:f>'E9'!$BW$73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{9A69CE3A-755A-4AD1-B996-DB00CB00C7E5}</c15:txfldGUID>
                      <c15:f>'E9'!$BW$73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64D-4C31-B1F9-3B75F708D075}"/>
                </c:ext>
              </c:extLst>
            </c:dLbl>
            <c:dLbl>
              <c:idx val="9"/>
              <c:tx>
                <c:strRef>
                  <c:f>'E9'!$BW$74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{1BB96291-6B04-4065-B5CD-09DDA358544A}</c15:txfldGUID>
                      <c15:f>'E9'!$BW$74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64D-4C31-B1F9-3B75F708D075}"/>
                </c:ext>
              </c:extLst>
            </c:dLbl>
            <c:dLbl>
              <c:idx val="10"/>
              <c:tx>
                <c:strRef>
                  <c:f>'E9'!$BW$75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{D5A18A5F-D795-4DDA-956E-32AC512579FC}</c15:txfldGUID>
                      <c15:f>'E9'!$BW$75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64D-4C31-B1F9-3B75F708D075}"/>
                </c:ext>
              </c:extLst>
            </c:dLbl>
            <c:dLbl>
              <c:idx val="11"/>
              <c:tx>
                <c:strRef>
                  <c:f>'E9'!$BW$76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{7976B19A-6ED9-4DB7-A0FC-5E9C2DCFBD5F}</c15:txfldGUID>
                      <c15:f>'E9'!$BW$76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64D-4C31-B1F9-3B75F708D075}"/>
                </c:ext>
              </c:extLst>
            </c:dLbl>
            <c:dLbl>
              <c:idx val="12"/>
              <c:tx>
                <c:strRef>
                  <c:f>'E9'!$BW$77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{A8AC6595-1577-40BC-A0F5-BE4D9CFA1366}</c15:txfldGUID>
                      <c15:f>'E9'!$BW$77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64D-4C31-B1F9-3B75F708D075}"/>
                </c:ext>
              </c:extLst>
            </c:dLbl>
            <c:dLbl>
              <c:idx val="13"/>
              <c:tx>
                <c:strRef>
                  <c:f>'E9'!$BW$78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{271F1B10-14C3-43F4-AAF1-1C2E414002DF}</c15:txfldGUID>
                      <c15:f>'E9'!$BW$78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64D-4C31-B1F9-3B75F708D075}"/>
                </c:ext>
              </c:extLst>
            </c:dLbl>
            <c:dLbl>
              <c:idx val="14"/>
              <c:tx>
                <c:strRef>
                  <c:f>'E9'!$BW$79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{CA5CF66F-5368-4B33-A732-FD744F21B0C1}</c15:txfldGUID>
                      <c15:f>'E9'!$BW$79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64D-4C31-B1F9-3B75F708D075}"/>
                </c:ext>
              </c:extLst>
            </c:dLbl>
            <c:dLbl>
              <c:idx val="15"/>
              <c:tx>
                <c:strRef>
                  <c:f>'E9'!$BW$80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{9B9EBBC3-D74D-4837-B3CB-7DCC69147DA0}</c15:txfldGUID>
                      <c15:f>'E9'!$BW$80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64D-4C31-B1F9-3B75F708D075}"/>
                </c:ext>
              </c:extLst>
            </c:dLbl>
            <c:dLbl>
              <c:idx val="16"/>
              <c:tx>
                <c:strRef>
                  <c:f>'E9'!$BW$81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{DB1B8FF0-55AB-42C2-951C-4C8BC3CB38E3}</c15:txfldGUID>
                      <c15:f>'E9'!$BW$81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64D-4C31-B1F9-3B75F708D075}"/>
                </c:ext>
              </c:extLst>
            </c:dLbl>
            <c:dLbl>
              <c:idx val="17"/>
              <c:tx>
                <c:strRef>
                  <c:f>'E9'!$BW$82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{54B0703F-C4A3-4957-A575-480BA39B16BE}</c15:txfldGUID>
                      <c15:f>'E9'!$BW$82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64D-4C31-B1F9-3B75F708D075}"/>
                </c:ext>
              </c:extLst>
            </c:dLbl>
            <c:dLbl>
              <c:idx val="18"/>
              <c:tx>
                <c:strRef>
                  <c:f>'E9'!$BW$83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{E9066068-2829-4635-8DDF-76581D8698C9}</c15:txfldGUID>
                      <c15:f>'E9'!$BW$83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64D-4C31-B1F9-3B75F708D075}"/>
                </c:ext>
              </c:extLst>
            </c:dLbl>
            <c:dLbl>
              <c:idx val="19"/>
              <c:tx>
                <c:strRef>
                  <c:f>'E9'!$BW$84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{2B4D0FB0-8033-469C-AC14-197BD619833E}</c15:txfldGUID>
                      <c15:f>'E9'!$BW$84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64D-4C31-B1F9-3B75F708D075}"/>
                </c:ext>
              </c:extLst>
            </c:dLbl>
            <c:dLbl>
              <c:idx val="20"/>
              <c:tx>
                <c:strRef>
                  <c:f>'E9'!$BW$85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{9A1B7517-8FD0-47A6-AC88-3E4EF9736594}</c15:txfldGUID>
                      <c15:f>'E9'!$BW$85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64D-4C31-B1F9-3B75F708D075}"/>
                </c:ext>
              </c:extLst>
            </c:dLbl>
            <c:dLbl>
              <c:idx val="21"/>
              <c:tx>
                <c:strRef>
                  <c:f>'E9'!$BW$86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{06BFB74B-525C-4295-9BBC-A95DBAE56F6E}</c15:txfldGUID>
                      <c15:f>'E9'!$BW$86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64D-4C31-B1F9-3B75F708D075}"/>
                </c:ext>
              </c:extLst>
            </c:dLbl>
            <c:dLbl>
              <c:idx val="22"/>
              <c:tx>
                <c:strRef>
                  <c:f>'E9'!$BW$87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{AA46660A-644C-409B-846B-75F51098B7A1}</c15:txfldGUID>
                      <c15:f>'E9'!$BW$87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64D-4C31-B1F9-3B75F708D075}"/>
                </c:ext>
              </c:extLst>
            </c:dLbl>
            <c:dLbl>
              <c:idx val="23"/>
              <c:tx>
                <c:strRef>
                  <c:f>'E9'!$BW$88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{69E94AED-993D-4411-AA6A-754CC80D9311}</c15:txfldGUID>
                      <c15:f>'E9'!$BW$88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F64D-4C31-B1F9-3B75F708D075}"/>
                </c:ext>
              </c:extLst>
            </c:dLbl>
            <c:dLbl>
              <c:idx val="24"/>
              <c:tx>
                <c:strRef>
                  <c:f>'E9'!$BW$89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{BB29BEC6-B2C7-45EC-B633-FE7EF9AA2CB9}</c15:txfldGUID>
                      <c15:f>'E9'!$BW$89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64D-4C31-B1F9-3B75F708D075}"/>
                </c:ext>
              </c:extLst>
            </c:dLbl>
            <c:dLbl>
              <c:idx val="25"/>
              <c:tx>
                <c:strRef>
                  <c:f>'E9'!$BW$90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{72807D03-A6D6-4857-BB0E-3A7F3DC7A729}</c15:txfldGUID>
                      <c15:f>'E9'!$BW$90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64D-4C31-B1F9-3B75F708D075}"/>
                </c:ext>
              </c:extLst>
            </c:dLbl>
            <c:dLbl>
              <c:idx val="26"/>
              <c:tx>
                <c:strRef>
                  <c:f>'E9'!$BW$91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{2EC7BE2C-599D-4FE3-9E93-9F99D55D40F2}</c15:txfldGUID>
                      <c15:f>'E9'!$BW$91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64D-4C31-B1F9-3B75F708D075}"/>
                </c:ext>
              </c:extLst>
            </c:dLbl>
            <c:dLbl>
              <c:idx val="27"/>
              <c:tx>
                <c:strRef>
                  <c:f>'E9'!$BW$92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{F9BB1C12-B399-4C2C-A3AD-A3C854EDA7F4}</c15:txfldGUID>
                      <c15:f>'E9'!$BW$92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64D-4C31-B1F9-3B75F708D075}"/>
                </c:ext>
              </c:extLst>
            </c:dLbl>
            <c:dLbl>
              <c:idx val="28"/>
              <c:tx>
                <c:strRef>
                  <c:f>'E9'!$BW$93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{D7B62432-12CD-4354-AA4E-176C27A66965}</c15:txfldGUID>
                      <c15:f>'E9'!$BW$93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64D-4C31-B1F9-3B75F708D075}"/>
                </c:ext>
              </c:extLst>
            </c:dLbl>
            <c:dLbl>
              <c:idx val="29"/>
              <c:tx>
                <c:strRef>
                  <c:f>'E9'!$BW$94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{BF018F12-2747-4D7A-BA0C-30ADFA0776E0}</c15:txfldGUID>
                      <c15:f>'E9'!$BW$94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F64D-4C31-B1F9-3B75F708D075}"/>
                </c:ext>
              </c:extLst>
            </c:dLbl>
            <c:dLbl>
              <c:idx val="30"/>
              <c:tx>
                <c:strRef>
                  <c:f>'E9'!$BW$95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{D6FC35AE-1DFA-4916-A3F5-ED5C6C353FE7}</c15:txfldGUID>
                      <c15:f>'E9'!$BW$95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64D-4C31-B1F9-3B75F708D075}"/>
                </c:ext>
              </c:extLst>
            </c:dLbl>
            <c:dLbl>
              <c:idx val="31"/>
              <c:tx>
                <c:strRef>
                  <c:f>'E9'!$BW$96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{DD83B35E-FA21-4737-8FD2-BDB74C4A11C3}</c15:txfldGUID>
                      <c15:f>'E9'!$BW$96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64D-4C31-B1F9-3B75F708D075}"/>
                </c:ext>
              </c:extLst>
            </c:dLbl>
            <c:dLbl>
              <c:idx val="32"/>
              <c:tx>
                <c:strRef>
                  <c:f>'E9'!$BW$97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{F5DA6A7E-703C-490B-BBB2-E9169F1AE6DA}</c15:txfldGUID>
                      <c15:f>'E9'!$BW$97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64D-4C31-B1F9-3B75F708D075}"/>
                </c:ext>
              </c:extLst>
            </c:dLbl>
            <c:dLbl>
              <c:idx val="33"/>
              <c:tx>
                <c:strRef>
                  <c:f>'E9'!$BW$98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{EF9B98AB-EF92-4421-B2EE-46D895E944F5}</c15:txfldGUID>
                      <c15:f>'E9'!$BW$98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64D-4C31-B1F9-3B75F708D075}"/>
                </c:ext>
              </c:extLst>
            </c:dLbl>
            <c:dLbl>
              <c:idx val="34"/>
              <c:tx>
                <c:strRef>
                  <c:f>'E9'!$BW$99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{EB3E44AF-E02E-4481-B891-2248D0766A84}</c15:txfldGUID>
                      <c15:f>'E9'!$BW$99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64D-4C31-B1F9-3B75F708D075}"/>
                </c:ext>
              </c:extLst>
            </c:dLbl>
            <c:dLbl>
              <c:idx val="35"/>
              <c:tx>
                <c:strRef>
                  <c:f>'E9'!$BW$100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{BD2CDD08-FA69-4B48-8E54-C2DA28576ED4}</c15:txfldGUID>
                      <c15:f>'E9'!$BW$100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F64D-4C31-B1F9-3B75F708D075}"/>
                </c:ext>
              </c:extLst>
            </c:dLbl>
            <c:dLbl>
              <c:idx val="36"/>
              <c:tx>
                <c:strRef>
                  <c:f>'E9'!$BW$101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{3A1CF77E-ED18-4F8C-969B-D9A52D725A32}</c15:txfldGUID>
                      <c15:f>'E9'!$BW$101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F64D-4C31-B1F9-3B75F708D075}"/>
                </c:ext>
              </c:extLst>
            </c:dLbl>
            <c:dLbl>
              <c:idx val="37"/>
              <c:tx>
                <c:strRef>
                  <c:f>'E9'!$BW$102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{E599BA53-7957-4A95-A182-56CD437C8FCC}</c15:txfldGUID>
                      <c15:f>'E9'!$BW$102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F64D-4C31-B1F9-3B75F708D075}"/>
                </c:ext>
              </c:extLst>
            </c:dLbl>
            <c:dLbl>
              <c:idx val="38"/>
              <c:tx>
                <c:strRef>
                  <c:f>'E9'!$BW$103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{D0D7D968-53F8-4A01-8237-F2FABEB3DA43}</c15:txfldGUID>
                      <c15:f>'E9'!$BW$103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F64D-4C31-B1F9-3B75F708D075}"/>
                </c:ext>
              </c:extLst>
            </c:dLbl>
            <c:dLbl>
              <c:idx val="39"/>
              <c:tx>
                <c:strRef>
                  <c:f>'E9'!$BW$104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{71DDD8E5-FEA4-4275-B841-64D299BBF002}</c15:txfldGUID>
                      <c15:f>'E9'!$BW$104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F64D-4C31-B1F9-3B75F708D075}"/>
                </c:ext>
              </c:extLst>
            </c:dLbl>
            <c:dLbl>
              <c:idx val="40"/>
              <c:tx>
                <c:strRef>
                  <c:f>'E9'!$BW$105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{4E5B9BBA-D186-4920-B305-D48607719CEA}</c15:txfldGUID>
                      <c15:f>'E9'!$BW$105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F64D-4C31-B1F9-3B75F708D075}"/>
                </c:ext>
              </c:extLst>
            </c:dLbl>
            <c:dLbl>
              <c:idx val="41"/>
              <c:tx>
                <c:strRef>
                  <c:f>'E9'!$BW$106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{9C8085DD-E6D4-4DA1-AF70-E753B36E7CCC}</c15:txfldGUID>
                      <c15:f>'E9'!$BW$106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F64D-4C31-B1F9-3B75F708D075}"/>
                </c:ext>
              </c:extLst>
            </c:dLbl>
            <c:dLbl>
              <c:idx val="42"/>
              <c:tx>
                <c:strRef>
                  <c:f>'E9'!$BW$107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{4FB34038-F7FA-443B-806D-C4E5A64C3CA3}</c15:txfldGUID>
                      <c15:f>'E9'!$BW$107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F64D-4C31-B1F9-3B75F708D075}"/>
                </c:ext>
              </c:extLst>
            </c:dLbl>
            <c:dLbl>
              <c:idx val="43"/>
              <c:tx>
                <c:strRef>
                  <c:f>'E9'!$BW$108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{4B120D47-E5C8-405D-8059-122908FEC5E5}</c15:txfldGUID>
                      <c15:f>'E9'!$BW$108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F64D-4C31-B1F9-3B75F708D075}"/>
                </c:ext>
              </c:extLst>
            </c:dLbl>
            <c:dLbl>
              <c:idx val="44"/>
              <c:tx>
                <c:strRef>
                  <c:f>'E9'!$BW$109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{FF6EBECA-29D1-4B8E-AE4A-0EABA36D286A}</c15:txfldGUID>
                      <c15:f>'E9'!$BW$109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F64D-4C31-B1F9-3B75F708D075}"/>
                </c:ext>
              </c:extLst>
            </c:dLbl>
            <c:dLbl>
              <c:idx val="45"/>
              <c:tx>
                <c:strRef>
                  <c:f>'E9'!$BW$110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{5EF45D42-1962-4D75-BED9-FA56F7518BE4}</c15:txfldGUID>
                      <c15:f>'E9'!$BW$110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F64D-4C31-B1F9-3B75F708D075}"/>
                </c:ext>
              </c:extLst>
            </c:dLbl>
            <c:dLbl>
              <c:idx val="46"/>
              <c:tx>
                <c:strRef>
                  <c:f>'E9'!$BW$111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{633E605D-E5DE-4E3D-96F2-D38A83DAB5F5}</c15:txfldGUID>
                      <c15:f>'E9'!$BW$111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F64D-4C31-B1F9-3B75F708D075}"/>
                </c:ext>
              </c:extLst>
            </c:dLbl>
            <c:dLbl>
              <c:idx val="47"/>
              <c:tx>
                <c:strRef>
                  <c:f>'E9'!$BW$112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{D9E53A9F-54A9-4E34-9741-202A09FF33A2}</c15:txfldGUID>
                      <c15:f>'E9'!$BW$112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F64D-4C31-B1F9-3B75F708D075}"/>
                </c:ext>
              </c:extLst>
            </c:dLbl>
            <c:dLbl>
              <c:idx val="48"/>
              <c:tx>
                <c:strRef>
                  <c:f>'E9'!$BW$113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{1294BEA4-6560-4240-AC29-580797EE4E9A}</c15:txfldGUID>
                      <c15:f>'E9'!$BW$113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F64D-4C31-B1F9-3B75F708D075}"/>
                </c:ext>
              </c:extLst>
            </c:dLbl>
            <c:dLbl>
              <c:idx val="49"/>
              <c:tx>
                <c:strRef>
                  <c:f>'E9'!$BW$114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{ACB771EF-91E1-4B97-941E-2F54539AF882}</c15:txfldGUID>
                      <c15:f>'E9'!$BW$114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F64D-4C31-B1F9-3B75F708D075}"/>
                </c:ext>
              </c:extLst>
            </c:dLbl>
            <c:dLbl>
              <c:idx val="50"/>
              <c:tx>
                <c:strRef>
                  <c:f>'E9'!$BW$115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{67C2AF42-AB87-4554-8AB1-B38A558B19C5}</c15:txfldGUID>
                      <c15:f>'E9'!$BW$115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F64D-4C31-B1F9-3B75F708D075}"/>
                </c:ext>
              </c:extLst>
            </c:dLbl>
            <c:dLbl>
              <c:idx val="51"/>
              <c:tx>
                <c:strRef>
                  <c:f>'E9'!$BW$116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{716543A0-2975-4488-AD79-489F5CFDBA02}</c15:txfldGUID>
                      <c15:f>'E9'!$BW$116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F64D-4C31-B1F9-3B75F708D075}"/>
                </c:ext>
              </c:extLst>
            </c:dLbl>
            <c:dLbl>
              <c:idx val="52"/>
              <c:tx>
                <c:strRef>
                  <c:f>'E9'!$BW$117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{B5B93933-E87A-4ADC-8926-412AD6E9AF22}</c15:txfldGUID>
                      <c15:f>'E9'!$BW$117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F64D-4C31-B1F9-3B75F708D075}"/>
                </c:ext>
              </c:extLst>
            </c:dLbl>
            <c:dLbl>
              <c:idx val="53"/>
              <c:tx>
                <c:strRef>
                  <c:f>'E9'!$BW$118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{DC408FD2-D64C-4F8B-B5DE-ED88C7D969AD}</c15:txfldGUID>
                      <c15:f>'E9'!$BW$118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F64D-4C31-B1F9-3B75F708D075}"/>
                </c:ext>
              </c:extLst>
            </c:dLbl>
            <c:dLbl>
              <c:idx val="54"/>
              <c:tx>
                <c:strRef>
                  <c:f>'E9'!$BW$119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{A924112D-5BC8-4AA7-B912-EF11139382F0}</c15:txfldGUID>
                      <c15:f>'E9'!$BW$119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F64D-4C31-B1F9-3B75F708D075}"/>
                </c:ext>
              </c:extLst>
            </c:dLbl>
            <c:dLbl>
              <c:idx val="55"/>
              <c:tx>
                <c:strRef>
                  <c:f>'E9'!$BW$120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{74A0A01A-73E7-40A7-B2F0-0A820B9BBC8A}</c15:txfldGUID>
                      <c15:f>'E9'!$BW$120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F64D-4C31-B1F9-3B75F708D075}"/>
                </c:ext>
              </c:extLst>
            </c:dLbl>
            <c:dLbl>
              <c:idx val="56"/>
              <c:tx>
                <c:strRef>
                  <c:f>'E9'!$BW$121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{08955FE2-FBB4-4FB1-83BA-71CB092A8578}</c15:txfldGUID>
                      <c15:f>'E9'!$BW$121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F64D-4C31-B1F9-3B75F708D075}"/>
                </c:ext>
              </c:extLst>
            </c:dLbl>
            <c:dLbl>
              <c:idx val="57"/>
              <c:tx>
                <c:strRef>
                  <c:f>'E9'!$BW$122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{D5B006AB-C09D-4B32-BBBE-A91E8E4D5655}</c15:txfldGUID>
                      <c15:f>'E9'!$BW$122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F64D-4C31-B1F9-3B75F708D075}"/>
                </c:ext>
              </c:extLst>
            </c:dLbl>
            <c:dLbl>
              <c:idx val="58"/>
              <c:tx>
                <c:strRef>
                  <c:f>'E9'!$BW$123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{AA9F6ED8-9380-48EE-80C8-8940E30DCFAD}</c15:txfldGUID>
                      <c15:f>'E9'!$BW$123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F64D-4C31-B1F9-3B75F708D075}"/>
                </c:ext>
              </c:extLst>
            </c:dLbl>
            <c:dLbl>
              <c:idx val="59"/>
              <c:tx>
                <c:strRef>
                  <c:f>'E9'!$BW$124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{BE5ADDC0-8B14-44A4-B12A-A87F1723E6A4}</c15:txfldGUID>
                      <c15:f>'E9'!$BW$124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F64D-4C31-B1F9-3B75F708D075}"/>
                </c:ext>
              </c:extLst>
            </c:dLbl>
            <c:dLbl>
              <c:idx val="60"/>
              <c:tx>
                <c:strRef>
                  <c:f>'E9'!$BW$125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{5AF24396-C7F9-49C5-8C7C-427E70D2A64B}</c15:txfldGUID>
                      <c15:f>'E9'!$BW$125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F64D-4C31-B1F9-3B75F708D075}"/>
                </c:ext>
              </c:extLst>
            </c:dLbl>
            <c:dLbl>
              <c:idx val="61"/>
              <c:tx>
                <c:strRef>
                  <c:f>'E9'!$BW$126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{FE9687B8-86E8-474D-8D3D-F0F7EE765504}</c15:txfldGUID>
                      <c15:f>'E9'!$BW$126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F64D-4C31-B1F9-3B75F708D075}"/>
                </c:ext>
              </c:extLst>
            </c:dLbl>
            <c:dLbl>
              <c:idx val="62"/>
              <c:tx>
                <c:strRef>
                  <c:f>'E9'!$BW$127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{B45931E0-2596-46A0-92A3-50CC0DDFFEE8}</c15:txfldGUID>
                      <c15:f>'E9'!$BW$127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F64D-4C31-B1F9-3B75F708D075}"/>
                </c:ext>
              </c:extLst>
            </c:dLbl>
            <c:dLbl>
              <c:idx val="63"/>
              <c:tx>
                <c:strRef>
                  <c:f>'E9'!$BW$128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{7867E37C-5448-4EB6-885B-1F2E202FE5D5}</c15:txfldGUID>
                      <c15:f>'E9'!$BW$128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F64D-4C31-B1F9-3B75F708D075}"/>
                </c:ext>
              </c:extLst>
            </c:dLbl>
            <c:dLbl>
              <c:idx val="64"/>
              <c:tx>
                <c:strRef>
                  <c:f>'E9'!$BW$129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{912B0084-6C49-4A53-B9FE-9167EF70DC41}</c15:txfldGUID>
                      <c15:f>'E9'!$BW$129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F64D-4C31-B1F9-3B75F708D075}"/>
                </c:ext>
              </c:extLst>
            </c:dLbl>
            <c:dLbl>
              <c:idx val="65"/>
              <c:tx>
                <c:strRef>
                  <c:f>'E9'!$BW$130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{D1B5E0AA-822A-4B4B-AE28-01BBC96CC7AC}</c15:txfldGUID>
                      <c15:f>'E9'!$BW$130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F64D-4C31-B1F9-3B75F708D075}"/>
                </c:ext>
              </c:extLst>
            </c:dLbl>
            <c:dLbl>
              <c:idx val="66"/>
              <c:tx>
                <c:strRef>
                  <c:f>'E9'!$BW$131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{E73AF1EC-ACA9-4624-AB3E-124FE6A0284F}</c15:txfldGUID>
                      <c15:f>'E9'!$BW$131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F64D-4C31-B1F9-3B75F708D075}"/>
                </c:ext>
              </c:extLst>
            </c:dLbl>
            <c:dLbl>
              <c:idx val="67"/>
              <c:tx>
                <c:strRef>
                  <c:f>'E9'!$BW$132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{98736BBD-252D-409C-890A-7DAEB7C4F4B0}</c15:txfldGUID>
                      <c15:f>'E9'!$BW$132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F64D-4C31-B1F9-3B75F708D075}"/>
                </c:ext>
              </c:extLst>
            </c:dLbl>
            <c:dLbl>
              <c:idx val="68"/>
              <c:tx>
                <c:strRef>
                  <c:f>'E9'!$BW$133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{FEC344E0-6D72-4526-96E9-FA975D123CF7}</c15:txfldGUID>
                      <c15:f>'E9'!$BW$133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F64D-4C31-B1F9-3B75F708D075}"/>
                </c:ext>
              </c:extLst>
            </c:dLbl>
            <c:dLbl>
              <c:idx val="69"/>
              <c:tx>
                <c:strRef>
                  <c:f>'E9'!$BW$134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{7A4F4CE8-8464-40A5-9215-D66F5D1243DE}</c15:txfldGUID>
                      <c15:f>'E9'!$BW$134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F64D-4C31-B1F9-3B75F708D075}"/>
                </c:ext>
              </c:extLst>
            </c:dLbl>
            <c:dLbl>
              <c:idx val="70"/>
              <c:tx>
                <c:strRef>
                  <c:f>'E9'!$BW$135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{DB7F3752-D5DD-4E77-870E-05381E53C2A3}</c15:txfldGUID>
                      <c15:f>'E9'!$BW$135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F64D-4C31-B1F9-3B75F708D075}"/>
                </c:ext>
              </c:extLst>
            </c:dLbl>
            <c:dLbl>
              <c:idx val="71"/>
              <c:tx>
                <c:strRef>
                  <c:f>'E9'!$BW$136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{53E5CEE8-5900-4FBE-A495-880CC1A32A02}</c15:txfldGUID>
                      <c15:f>'E9'!$BW$136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F64D-4C31-B1F9-3B75F708D075}"/>
                </c:ext>
              </c:extLst>
            </c:dLbl>
            <c:dLbl>
              <c:idx val="72"/>
              <c:tx>
                <c:strRef>
                  <c:f>'E9'!$BW$137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{D5531736-DB81-4D5B-BA17-F7FA92D8E422}</c15:txfldGUID>
                      <c15:f>'E9'!$BW$137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F64D-4C31-B1F9-3B75F708D075}"/>
                </c:ext>
              </c:extLst>
            </c:dLbl>
            <c:dLbl>
              <c:idx val="73"/>
              <c:tx>
                <c:strRef>
                  <c:f>'E9'!$BW$138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{7B251DAE-B130-4FEA-823E-70F9191520B0}</c15:txfldGUID>
                      <c15:f>'E9'!$BW$138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F64D-4C31-B1F9-3B75F708D075}"/>
                </c:ext>
              </c:extLst>
            </c:dLbl>
            <c:dLbl>
              <c:idx val="74"/>
              <c:tx>
                <c:strRef>
                  <c:f>'E9'!$BW$139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{E24CF448-98C6-42AD-84B2-86A0BBD9F37D}</c15:txfldGUID>
                      <c15:f>'E9'!$BW$139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F64D-4C31-B1F9-3B75F708D075}"/>
                </c:ext>
              </c:extLst>
            </c:dLbl>
            <c:dLbl>
              <c:idx val="75"/>
              <c:tx>
                <c:strRef>
                  <c:f>'E9'!$BW$140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{9FCE2FF5-F44E-4656-904B-055DAED6BF35}</c15:txfldGUID>
                      <c15:f>'E9'!$BW$140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F64D-4C31-B1F9-3B75F708D07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'E9'!$BT$68:$BT$143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'E9'!$BU$68:$BU$143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F64D-4C31-B1F9-3B75F708D075}"/>
            </c:ext>
          </c:extLst>
        </c:ser>
        <c:ser>
          <c:idx val="1"/>
          <c:order val="1"/>
          <c:tx>
            <c:strRef>
              <c:f>'E9'!$BL$1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'E9'!$BL$5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{1529743E-33D8-49C8-B14D-7074258E519D}</c15:txfldGUID>
                      <c15:f>'E9'!$BL$5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F64D-4C31-B1F9-3B75F708D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'E9'!$BL$3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'E9'!$BL$4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F64D-4C31-B1F9-3B75F708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790464"/>
        <c:axId val="465792000"/>
      </c:scatterChart>
      <c:valAx>
        <c:axId val="465790464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5792000"/>
        <c:crosses val="autoZero"/>
        <c:crossBetween val="midCat"/>
        <c:majorUnit val="100"/>
      </c:valAx>
      <c:valAx>
        <c:axId val="46579200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5790464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8186264013980514E-3"/>
          <c:y val="2.218880800608243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'E10'!$BS$67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'E10'!$BW$65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{10A68E65-6262-440B-8446-276084D407FC}</c15:txfldGUID>
                      <c15:f>'E10'!$BW$65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0C05-4CC6-90B4-ABEB5D465A7B}"/>
                </c:ext>
              </c:extLst>
            </c:dLbl>
            <c:dLbl>
              <c:idx val="1"/>
              <c:tx>
                <c:strRef>
                  <c:f>'E10'!$BW$66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{E799F385-E52D-45CF-917B-77B22494133E}</c15:txfldGUID>
                      <c15:f>'E10'!$BW$66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0C05-4CC6-90B4-ABEB5D465A7B}"/>
                </c:ext>
              </c:extLst>
            </c:dLbl>
            <c:dLbl>
              <c:idx val="2"/>
              <c:tx>
                <c:strRef>
                  <c:f>'E10'!$BW$67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{78107DC7-8AA6-4C06-AFFF-4E74943C7632}</c15:txfldGUID>
                      <c15:f>'E10'!$BW$67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0C05-4CC6-90B4-ABEB5D465A7B}"/>
                </c:ext>
              </c:extLst>
            </c:dLbl>
            <c:dLbl>
              <c:idx val="3"/>
              <c:tx>
                <c:strRef>
                  <c:f>'E10'!$BW$68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{9BAB58B8-EFBA-4BE6-BB5B-5636A7B3035A}</c15:txfldGUID>
                      <c15:f>'E10'!$BW$68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0C05-4CC6-90B4-ABEB5D465A7B}"/>
                </c:ext>
              </c:extLst>
            </c:dLbl>
            <c:dLbl>
              <c:idx val="4"/>
              <c:tx>
                <c:strRef>
                  <c:f>'E10'!$BW$69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{434E91C7-58FE-4A83-BA9F-5D70BAD0E29B}</c15:txfldGUID>
                      <c15:f>'E10'!$BW$69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0C05-4CC6-90B4-ABEB5D465A7B}"/>
                </c:ext>
              </c:extLst>
            </c:dLbl>
            <c:dLbl>
              <c:idx val="5"/>
              <c:tx>
                <c:strRef>
                  <c:f>'E10'!$BW$70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{B4F171E3-12D1-4C31-B89F-8B1F462419F4}</c15:txfldGUID>
                      <c15:f>'E10'!$BW$70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0C05-4CC6-90B4-ABEB5D465A7B}"/>
                </c:ext>
              </c:extLst>
            </c:dLbl>
            <c:dLbl>
              <c:idx val="6"/>
              <c:tx>
                <c:strRef>
                  <c:f>'E10'!$BW$71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{65C2DE3F-CF59-4785-976D-787CFD8BC386}</c15:txfldGUID>
                      <c15:f>'E10'!$BW$71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0C05-4CC6-90B4-ABEB5D465A7B}"/>
                </c:ext>
              </c:extLst>
            </c:dLbl>
            <c:dLbl>
              <c:idx val="7"/>
              <c:tx>
                <c:strRef>
                  <c:f>'E10'!$BW$72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{817470A7-53F3-437D-B053-526639F25EF2}</c15:txfldGUID>
                      <c15:f>'E10'!$BW$72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0C05-4CC6-90B4-ABEB5D465A7B}"/>
                </c:ext>
              </c:extLst>
            </c:dLbl>
            <c:dLbl>
              <c:idx val="8"/>
              <c:tx>
                <c:strRef>
                  <c:f>'E10'!$BW$73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{696FEBC8-48BB-4131-B0A3-68C6967BBCDA}</c15:txfldGUID>
                      <c15:f>'E10'!$BW$73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0C05-4CC6-90B4-ABEB5D465A7B}"/>
                </c:ext>
              </c:extLst>
            </c:dLbl>
            <c:dLbl>
              <c:idx val="9"/>
              <c:tx>
                <c:strRef>
                  <c:f>'E10'!$BW$74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{CEAC0150-2D19-4313-AB73-0C4855B6D6F1}</c15:txfldGUID>
                      <c15:f>'E10'!$BW$74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0C05-4CC6-90B4-ABEB5D465A7B}"/>
                </c:ext>
              </c:extLst>
            </c:dLbl>
            <c:dLbl>
              <c:idx val="10"/>
              <c:tx>
                <c:strRef>
                  <c:f>'E10'!$BW$75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{716AF9AF-9048-4CAA-AC66-7210D7A71043}</c15:txfldGUID>
                      <c15:f>'E10'!$BW$75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0C05-4CC6-90B4-ABEB5D465A7B}"/>
                </c:ext>
              </c:extLst>
            </c:dLbl>
            <c:dLbl>
              <c:idx val="11"/>
              <c:tx>
                <c:strRef>
                  <c:f>'E10'!$BW$76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{90031E1D-8700-44A6-8D37-945B443C31B4}</c15:txfldGUID>
                      <c15:f>'E10'!$BW$76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0C05-4CC6-90B4-ABEB5D465A7B}"/>
                </c:ext>
              </c:extLst>
            </c:dLbl>
            <c:dLbl>
              <c:idx val="12"/>
              <c:tx>
                <c:strRef>
                  <c:f>'E10'!$BW$77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{E063276A-FD78-46C5-951B-2FB8567C4F89}</c15:txfldGUID>
                      <c15:f>'E10'!$BW$77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0C05-4CC6-90B4-ABEB5D465A7B}"/>
                </c:ext>
              </c:extLst>
            </c:dLbl>
            <c:dLbl>
              <c:idx val="13"/>
              <c:tx>
                <c:strRef>
                  <c:f>'E10'!$BW$78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{EB381B35-78AA-4E6D-A7B4-727EFDDCA50A}</c15:txfldGUID>
                      <c15:f>'E10'!$BW$78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0C05-4CC6-90B4-ABEB5D465A7B}"/>
                </c:ext>
              </c:extLst>
            </c:dLbl>
            <c:dLbl>
              <c:idx val="14"/>
              <c:tx>
                <c:strRef>
                  <c:f>'E10'!$BW$79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{7AEAE45D-4CF1-44A8-81CC-89DE42D38E97}</c15:txfldGUID>
                      <c15:f>'E10'!$BW$79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0C05-4CC6-90B4-ABEB5D465A7B}"/>
                </c:ext>
              </c:extLst>
            </c:dLbl>
            <c:dLbl>
              <c:idx val="15"/>
              <c:tx>
                <c:strRef>
                  <c:f>'E10'!$BW$80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{34EBF16E-BCA2-489A-8903-6ECE41366CBD}</c15:txfldGUID>
                      <c15:f>'E10'!$BW$80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0C05-4CC6-90B4-ABEB5D465A7B}"/>
                </c:ext>
              </c:extLst>
            </c:dLbl>
            <c:dLbl>
              <c:idx val="16"/>
              <c:tx>
                <c:strRef>
                  <c:f>'E10'!$BW$81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{39982F91-F264-4707-A558-0CC06527ED3C}</c15:txfldGUID>
                      <c15:f>'E10'!$BW$81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0C05-4CC6-90B4-ABEB5D465A7B}"/>
                </c:ext>
              </c:extLst>
            </c:dLbl>
            <c:dLbl>
              <c:idx val="17"/>
              <c:tx>
                <c:strRef>
                  <c:f>'E10'!$BW$82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{9C88E5BB-6901-495D-8151-DAA78F9F144E}</c15:txfldGUID>
                      <c15:f>'E10'!$BW$82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0C05-4CC6-90B4-ABEB5D465A7B}"/>
                </c:ext>
              </c:extLst>
            </c:dLbl>
            <c:dLbl>
              <c:idx val="18"/>
              <c:tx>
                <c:strRef>
                  <c:f>'E10'!$BW$83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{F6AA0D1F-2BB7-47E8-8EE9-87CA389076F9}</c15:txfldGUID>
                      <c15:f>'E10'!$BW$83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0C05-4CC6-90B4-ABEB5D465A7B}"/>
                </c:ext>
              </c:extLst>
            </c:dLbl>
            <c:dLbl>
              <c:idx val="19"/>
              <c:tx>
                <c:strRef>
                  <c:f>'E10'!$BW$84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{D9CCA9CD-A9FA-403D-AE32-DAEE8E495B26}</c15:txfldGUID>
                      <c15:f>'E10'!$BW$84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0C05-4CC6-90B4-ABEB5D465A7B}"/>
                </c:ext>
              </c:extLst>
            </c:dLbl>
            <c:dLbl>
              <c:idx val="20"/>
              <c:tx>
                <c:strRef>
                  <c:f>'E10'!$BW$85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{F7EBCA35-80FB-46D1-86AB-1B382B034BB6}</c15:txfldGUID>
                      <c15:f>'E10'!$BW$85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0C05-4CC6-90B4-ABEB5D465A7B}"/>
                </c:ext>
              </c:extLst>
            </c:dLbl>
            <c:dLbl>
              <c:idx val="21"/>
              <c:tx>
                <c:strRef>
                  <c:f>'E10'!$BW$86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{44054B5A-9235-44C0-889B-2E86D9A636BD}</c15:txfldGUID>
                      <c15:f>'E10'!$BW$86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0C05-4CC6-90B4-ABEB5D465A7B}"/>
                </c:ext>
              </c:extLst>
            </c:dLbl>
            <c:dLbl>
              <c:idx val="22"/>
              <c:tx>
                <c:strRef>
                  <c:f>'E10'!$BW$87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{56B16F47-4611-42D3-AC39-01430381C421}</c15:txfldGUID>
                      <c15:f>'E10'!$BW$87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0C05-4CC6-90B4-ABEB5D465A7B}"/>
                </c:ext>
              </c:extLst>
            </c:dLbl>
            <c:dLbl>
              <c:idx val="23"/>
              <c:tx>
                <c:strRef>
                  <c:f>'E10'!$BW$88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{F1D093CD-E630-4E2F-8B24-0A6C30344769}</c15:txfldGUID>
                      <c15:f>'E10'!$BW$88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0C05-4CC6-90B4-ABEB5D465A7B}"/>
                </c:ext>
              </c:extLst>
            </c:dLbl>
            <c:dLbl>
              <c:idx val="24"/>
              <c:tx>
                <c:strRef>
                  <c:f>'E10'!$BW$89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{7BCD2D1F-6B28-43E4-A596-B04A25B6AC75}</c15:txfldGUID>
                      <c15:f>'E10'!$BW$89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0C05-4CC6-90B4-ABEB5D465A7B}"/>
                </c:ext>
              </c:extLst>
            </c:dLbl>
            <c:dLbl>
              <c:idx val="25"/>
              <c:tx>
                <c:strRef>
                  <c:f>'E10'!$BW$90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{5D7C5E91-9D1C-44A7-9AF8-55B6AA637D4A}</c15:txfldGUID>
                      <c15:f>'E10'!$BW$90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0C05-4CC6-90B4-ABEB5D465A7B}"/>
                </c:ext>
              </c:extLst>
            </c:dLbl>
            <c:dLbl>
              <c:idx val="26"/>
              <c:tx>
                <c:strRef>
                  <c:f>'E10'!$BW$91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{E08BC092-CB9C-4362-86FF-7F7DA701A9F8}</c15:txfldGUID>
                      <c15:f>'E10'!$BW$91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0C05-4CC6-90B4-ABEB5D465A7B}"/>
                </c:ext>
              </c:extLst>
            </c:dLbl>
            <c:dLbl>
              <c:idx val="27"/>
              <c:tx>
                <c:strRef>
                  <c:f>'E10'!$BW$92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{69E852B9-4E18-4DBE-B843-F2A695E6742D}</c15:txfldGUID>
                      <c15:f>'E10'!$BW$92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0C05-4CC6-90B4-ABEB5D465A7B}"/>
                </c:ext>
              </c:extLst>
            </c:dLbl>
            <c:dLbl>
              <c:idx val="28"/>
              <c:tx>
                <c:strRef>
                  <c:f>'E10'!$BW$93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{5F3F2658-97F9-4A1B-89B4-53DB9569E050}</c15:txfldGUID>
                      <c15:f>'E10'!$BW$93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0C05-4CC6-90B4-ABEB5D465A7B}"/>
                </c:ext>
              </c:extLst>
            </c:dLbl>
            <c:dLbl>
              <c:idx val="29"/>
              <c:tx>
                <c:strRef>
                  <c:f>'E10'!$BW$94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{D596B8CD-97F4-45E0-9A82-68B70F8E494A}</c15:txfldGUID>
                      <c15:f>'E10'!$BW$94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0C05-4CC6-90B4-ABEB5D465A7B}"/>
                </c:ext>
              </c:extLst>
            </c:dLbl>
            <c:dLbl>
              <c:idx val="30"/>
              <c:tx>
                <c:strRef>
                  <c:f>'E10'!$BW$95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{E41F6A0F-639E-4B14-94D9-0045FF5625FA}</c15:txfldGUID>
                      <c15:f>'E10'!$BW$95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0C05-4CC6-90B4-ABEB5D465A7B}"/>
                </c:ext>
              </c:extLst>
            </c:dLbl>
            <c:dLbl>
              <c:idx val="31"/>
              <c:tx>
                <c:strRef>
                  <c:f>'E10'!$BW$96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{BEB8CE33-E968-4308-998D-23C2460E1E02}</c15:txfldGUID>
                      <c15:f>'E10'!$BW$96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0C05-4CC6-90B4-ABEB5D465A7B}"/>
                </c:ext>
              </c:extLst>
            </c:dLbl>
            <c:dLbl>
              <c:idx val="32"/>
              <c:tx>
                <c:strRef>
                  <c:f>'E10'!$BW$97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{48E29CA4-8FE8-4EE7-8812-105F9DC46F5C}</c15:txfldGUID>
                      <c15:f>'E10'!$BW$97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0C05-4CC6-90B4-ABEB5D465A7B}"/>
                </c:ext>
              </c:extLst>
            </c:dLbl>
            <c:dLbl>
              <c:idx val="33"/>
              <c:tx>
                <c:strRef>
                  <c:f>'E10'!$BW$98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{C7BFB84B-1A64-46D9-B28F-2BFF6301DBBE}</c15:txfldGUID>
                      <c15:f>'E10'!$BW$98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0C05-4CC6-90B4-ABEB5D465A7B}"/>
                </c:ext>
              </c:extLst>
            </c:dLbl>
            <c:dLbl>
              <c:idx val="34"/>
              <c:tx>
                <c:strRef>
                  <c:f>'E10'!$BW$99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{91460398-7240-404F-9AA3-DF5F44A8FB4F}</c15:txfldGUID>
                      <c15:f>'E10'!$BW$99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0C05-4CC6-90B4-ABEB5D465A7B}"/>
                </c:ext>
              </c:extLst>
            </c:dLbl>
            <c:dLbl>
              <c:idx val="35"/>
              <c:tx>
                <c:strRef>
                  <c:f>'E10'!$BW$100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{1FCFF7E5-30A0-4527-A375-65046B38F50B}</c15:txfldGUID>
                      <c15:f>'E10'!$BW$100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0C05-4CC6-90B4-ABEB5D465A7B}"/>
                </c:ext>
              </c:extLst>
            </c:dLbl>
            <c:dLbl>
              <c:idx val="36"/>
              <c:tx>
                <c:strRef>
                  <c:f>'E10'!$BW$101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{1C13A89B-6C7B-4A14-984C-EA6E4376552B}</c15:txfldGUID>
                      <c15:f>'E10'!$BW$101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0C05-4CC6-90B4-ABEB5D465A7B}"/>
                </c:ext>
              </c:extLst>
            </c:dLbl>
            <c:dLbl>
              <c:idx val="37"/>
              <c:tx>
                <c:strRef>
                  <c:f>'E10'!$BW$102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{154E0002-3C75-4540-868E-FFC71D20CE58}</c15:txfldGUID>
                      <c15:f>'E10'!$BW$102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0C05-4CC6-90B4-ABEB5D465A7B}"/>
                </c:ext>
              </c:extLst>
            </c:dLbl>
            <c:dLbl>
              <c:idx val="38"/>
              <c:tx>
                <c:strRef>
                  <c:f>'E10'!$BW$103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{DF869AA0-12D5-4B47-951A-7E7FC320D471}</c15:txfldGUID>
                      <c15:f>'E10'!$BW$103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0C05-4CC6-90B4-ABEB5D465A7B}"/>
                </c:ext>
              </c:extLst>
            </c:dLbl>
            <c:dLbl>
              <c:idx val="39"/>
              <c:tx>
                <c:strRef>
                  <c:f>'E10'!$BW$104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{74F758F8-93B1-469C-8F34-D93EE216F877}</c15:txfldGUID>
                      <c15:f>'E10'!$BW$104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0C05-4CC6-90B4-ABEB5D465A7B}"/>
                </c:ext>
              </c:extLst>
            </c:dLbl>
            <c:dLbl>
              <c:idx val="40"/>
              <c:tx>
                <c:strRef>
                  <c:f>'E10'!$BW$105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{E5095955-63EE-4FB3-8220-A481DD3E8267}</c15:txfldGUID>
                      <c15:f>'E10'!$BW$105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0C05-4CC6-90B4-ABEB5D465A7B}"/>
                </c:ext>
              </c:extLst>
            </c:dLbl>
            <c:dLbl>
              <c:idx val="41"/>
              <c:tx>
                <c:strRef>
                  <c:f>'E10'!$BW$106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{AA7ABEC4-1E08-4EBD-8B33-2C73B2AE6921}</c15:txfldGUID>
                      <c15:f>'E10'!$BW$106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0C05-4CC6-90B4-ABEB5D465A7B}"/>
                </c:ext>
              </c:extLst>
            </c:dLbl>
            <c:dLbl>
              <c:idx val="42"/>
              <c:tx>
                <c:strRef>
                  <c:f>'E10'!$BW$107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{B98FA7E6-A212-4D81-BC88-FC1D63A9023F}</c15:txfldGUID>
                      <c15:f>'E10'!$BW$107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0C05-4CC6-90B4-ABEB5D465A7B}"/>
                </c:ext>
              </c:extLst>
            </c:dLbl>
            <c:dLbl>
              <c:idx val="43"/>
              <c:tx>
                <c:strRef>
                  <c:f>'E10'!$BW$108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{65E4D3E0-8B5B-4530-814C-707BB2BADC66}</c15:txfldGUID>
                      <c15:f>'E10'!$BW$108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0C05-4CC6-90B4-ABEB5D465A7B}"/>
                </c:ext>
              </c:extLst>
            </c:dLbl>
            <c:dLbl>
              <c:idx val="44"/>
              <c:tx>
                <c:strRef>
                  <c:f>'E10'!$BW$109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{EE464444-F311-4CA4-B70E-71258A70367D}</c15:txfldGUID>
                      <c15:f>'E10'!$BW$109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0C05-4CC6-90B4-ABEB5D465A7B}"/>
                </c:ext>
              </c:extLst>
            </c:dLbl>
            <c:dLbl>
              <c:idx val="45"/>
              <c:tx>
                <c:strRef>
                  <c:f>'E10'!$BW$110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{5452E880-DF4A-467C-8B55-4DF86E308EEE}</c15:txfldGUID>
                      <c15:f>'E10'!$BW$110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0C05-4CC6-90B4-ABEB5D465A7B}"/>
                </c:ext>
              </c:extLst>
            </c:dLbl>
            <c:dLbl>
              <c:idx val="46"/>
              <c:tx>
                <c:strRef>
                  <c:f>'E10'!$BW$111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{83DB8598-5BB2-4739-8A45-2885108AB3EB}</c15:txfldGUID>
                      <c15:f>'E10'!$BW$111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0C05-4CC6-90B4-ABEB5D465A7B}"/>
                </c:ext>
              </c:extLst>
            </c:dLbl>
            <c:dLbl>
              <c:idx val="47"/>
              <c:tx>
                <c:strRef>
                  <c:f>'E10'!$BW$112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{B1661EA6-73A5-493E-8BEC-CF8A9A8C784C}</c15:txfldGUID>
                      <c15:f>'E10'!$BW$112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0C05-4CC6-90B4-ABEB5D465A7B}"/>
                </c:ext>
              </c:extLst>
            </c:dLbl>
            <c:dLbl>
              <c:idx val="48"/>
              <c:tx>
                <c:strRef>
                  <c:f>'E10'!$BW$113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{4AD961B1-DF5A-4C1F-8DE4-6A808549C581}</c15:txfldGUID>
                      <c15:f>'E10'!$BW$113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0C05-4CC6-90B4-ABEB5D465A7B}"/>
                </c:ext>
              </c:extLst>
            </c:dLbl>
            <c:dLbl>
              <c:idx val="49"/>
              <c:tx>
                <c:strRef>
                  <c:f>'E10'!$BW$114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{B080E4B4-15D4-48E1-86EC-CAB34303C5A8}</c15:txfldGUID>
                      <c15:f>'E10'!$BW$114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0C05-4CC6-90B4-ABEB5D465A7B}"/>
                </c:ext>
              </c:extLst>
            </c:dLbl>
            <c:dLbl>
              <c:idx val="50"/>
              <c:tx>
                <c:strRef>
                  <c:f>'E10'!$BW$115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{F8FC9F07-87C4-40DD-9425-187421679DC4}</c15:txfldGUID>
                      <c15:f>'E10'!$BW$115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0C05-4CC6-90B4-ABEB5D465A7B}"/>
                </c:ext>
              </c:extLst>
            </c:dLbl>
            <c:dLbl>
              <c:idx val="51"/>
              <c:tx>
                <c:strRef>
                  <c:f>'E10'!$BW$116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{93B54532-531F-45DB-ADD2-B92D8ABCF8F1}</c15:txfldGUID>
                      <c15:f>'E10'!$BW$116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0C05-4CC6-90B4-ABEB5D465A7B}"/>
                </c:ext>
              </c:extLst>
            </c:dLbl>
            <c:dLbl>
              <c:idx val="52"/>
              <c:tx>
                <c:strRef>
                  <c:f>'E10'!$BW$117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{948930E9-6409-4DAA-B9DA-D90605DA54D9}</c15:txfldGUID>
                      <c15:f>'E10'!$BW$117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0C05-4CC6-90B4-ABEB5D465A7B}"/>
                </c:ext>
              </c:extLst>
            </c:dLbl>
            <c:dLbl>
              <c:idx val="53"/>
              <c:tx>
                <c:strRef>
                  <c:f>'E10'!$BW$118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{15F04E01-0F1A-48B4-895A-8705247F849A}</c15:txfldGUID>
                      <c15:f>'E10'!$BW$118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0C05-4CC6-90B4-ABEB5D465A7B}"/>
                </c:ext>
              </c:extLst>
            </c:dLbl>
            <c:dLbl>
              <c:idx val="54"/>
              <c:tx>
                <c:strRef>
                  <c:f>'E10'!$BW$119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{696CD886-E6AE-4364-8497-390D3D1AF124}</c15:txfldGUID>
                      <c15:f>'E10'!$BW$119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0C05-4CC6-90B4-ABEB5D465A7B}"/>
                </c:ext>
              </c:extLst>
            </c:dLbl>
            <c:dLbl>
              <c:idx val="55"/>
              <c:tx>
                <c:strRef>
                  <c:f>'E10'!$BW$120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{1F803636-9FBA-4D36-8C1C-45EA5B98D9CB}</c15:txfldGUID>
                      <c15:f>'E10'!$BW$120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0C05-4CC6-90B4-ABEB5D465A7B}"/>
                </c:ext>
              </c:extLst>
            </c:dLbl>
            <c:dLbl>
              <c:idx val="56"/>
              <c:tx>
                <c:strRef>
                  <c:f>'E10'!$BW$121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{99533D48-448D-4A17-A42C-D19C1C78FC9D}</c15:txfldGUID>
                      <c15:f>'E10'!$BW$121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0C05-4CC6-90B4-ABEB5D465A7B}"/>
                </c:ext>
              </c:extLst>
            </c:dLbl>
            <c:dLbl>
              <c:idx val="57"/>
              <c:tx>
                <c:strRef>
                  <c:f>'E10'!$BW$122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{3C6D1CCD-A134-46C9-8C1F-4039668E3835}</c15:txfldGUID>
                      <c15:f>'E10'!$BW$122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0C05-4CC6-90B4-ABEB5D465A7B}"/>
                </c:ext>
              </c:extLst>
            </c:dLbl>
            <c:dLbl>
              <c:idx val="58"/>
              <c:tx>
                <c:strRef>
                  <c:f>'E10'!$BW$123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{92BF1F17-2366-4B02-A871-150357A13DDC}</c15:txfldGUID>
                      <c15:f>'E10'!$BW$123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0C05-4CC6-90B4-ABEB5D465A7B}"/>
                </c:ext>
              </c:extLst>
            </c:dLbl>
            <c:dLbl>
              <c:idx val="59"/>
              <c:tx>
                <c:strRef>
                  <c:f>'E10'!$BW$124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{7D9A58A2-0A6A-4CCC-8856-8C0C94C9EF29}</c15:txfldGUID>
                      <c15:f>'E10'!$BW$124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0C05-4CC6-90B4-ABEB5D465A7B}"/>
                </c:ext>
              </c:extLst>
            </c:dLbl>
            <c:dLbl>
              <c:idx val="60"/>
              <c:tx>
                <c:strRef>
                  <c:f>'E10'!$BW$125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{38DC86E3-DC68-4455-A43F-50829E61DBD8}</c15:txfldGUID>
                      <c15:f>'E10'!$BW$125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0C05-4CC6-90B4-ABEB5D465A7B}"/>
                </c:ext>
              </c:extLst>
            </c:dLbl>
            <c:dLbl>
              <c:idx val="61"/>
              <c:tx>
                <c:strRef>
                  <c:f>'E10'!$BW$126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{52B01D02-9DFB-4AED-8616-F65E1A12A8FF}</c15:txfldGUID>
                      <c15:f>'E10'!$BW$126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0C05-4CC6-90B4-ABEB5D465A7B}"/>
                </c:ext>
              </c:extLst>
            </c:dLbl>
            <c:dLbl>
              <c:idx val="62"/>
              <c:tx>
                <c:strRef>
                  <c:f>'E10'!$BW$127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{CA8CCE70-5507-40C3-8FCF-B829F3280D33}</c15:txfldGUID>
                      <c15:f>'E10'!$BW$127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0C05-4CC6-90B4-ABEB5D465A7B}"/>
                </c:ext>
              </c:extLst>
            </c:dLbl>
            <c:dLbl>
              <c:idx val="63"/>
              <c:tx>
                <c:strRef>
                  <c:f>'E10'!$BW$128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{56B1E234-4496-4850-9C08-691C24063F18}</c15:txfldGUID>
                      <c15:f>'E10'!$BW$128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0C05-4CC6-90B4-ABEB5D465A7B}"/>
                </c:ext>
              </c:extLst>
            </c:dLbl>
            <c:dLbl>
              <c:idx val="64"/>
              <c:tx>
                <c:strRef>
                  <c:f>'E10'!$BW$129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{AA1A6636-63B5-4144-BDA7-CEE50C70C972}</c15:txfldGUID>
                      <c15:f>'E10'!$BW$129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0C05-4CC6-90B4-ABEB5D465A7B}"/>
                </c:ext>
              </c:extLst>
            </c:dLbl>
            <c:dLbl>
              <c:idx val="65"/>
              <c:tx>
                <c:strRef>
                  <c:f>'E10'!$BW$130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{32AF6247-E663-40F1-8007-D0A0EE29E864}</c15:txfldGUID>
                      <c15:f>'E10'!$BW$130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0C05-4CC6-90B4-ABEB5D465A7B}"/>
                </c:ext>
              </c:extLst>
            </c:dLbl>
            <c:dLbl>
              <c:idx val="66"/>
              <c:tx>
                <c:strRef>
                  <c:f>'E10'!$BW$131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{32FE8E8D-1695-4412-90D1-8846D085A98D}</c15:txfldGUID>
                      <c15:f>'E10'!$BW$131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0C05-4CC6-90B4-ABEB5D465A7B}"/>
                </c:ext>
              </c:extLst>
            </c:dLbl>
            <c:dLbl>
              <c:idx val="67"/>
              <c:tx>
                <c:strRef>
                  <c:f>'E10'!$BW$132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{D661398D-8248-412E-BD33-0F4757F9920A}</c15:txfldGUID>
                      <c15:f>'E10'!$BW$132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0C05-4CC6-90B4-ABEB5D465A7B}"/>
                </c:ext>
              </c:extLst>
            </c:dLbl>
            <c:dLbl>
              <c:idx val="68"/>
              <c:tx>
                <c:strRef>
                  <c:f>'E10'!$BW$133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{0C2045FD-15E8-49D2-9401-BCFAADFC7CC3}</c15:txfldGUID>
                      <c15:f>'E10'!$BW$133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0C05-4CC6-90B4-ABEB5D465A7B}"/>
                </c:ext>
              </c:extLst>
            </c:dLbl>
            <c:dLbl>
              <c:idx val="69"/>
              <c:tx>
                <c:strRef>
                  <c:f>'E10'!$BW$134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{59632778-FB1D-4259-A8ED-8A92E05ABC0B}</c15:txfldGUID>
                      <c15:f>'E10'!$BW$134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0C05-4CC6-90B4-ABEB5D465A7B}"/>
                </c:ext>
              </c:extLst>
            </c:dLbl>
            <c:dLbl>
              <c:idx val="70"/>
              <c:tx>
                <c:strRef>
                  <c:f>'E10'!$BW$135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{49280296-210C-40CA-80CE-2892621BA735}</c15:txfldGUID>
                      <c15:f>'E10'!$BW$135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0C05-4CC6-90B4-ABEB5D465A7B}"/>
                </c:ext>
              </c:extLst>
            </c:dLbl>
            <c:dLbl>
              <c:idx val="71"/>
              <c:tx>
                <c:strRef>
                  <c:f>'E10'!$BW$136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{AA302A6C-5FEE-44E0-A96A-313245ADC89B}</c15:txfldGUID>
                      <c15:f>'E10'!$BW$136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0C05-4CC6-90B4-ABEB5D465A7B}"/>
                </c:ext>
              </c:extLst>
            </c:dLbl>
            <c:dLbl>
              <c:idx val="72"/>
              <c:tx>
                <c:strRef>
                  <c:f>'E10'!$BW$137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{EA0D8CA9-EAF2-434B-B7CE-29B4ACEBB479}</c15:txfldGUID>
                      <c15:f>'E10'!$BW$137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0C05-4CC6-90B4-ABEB5D465A7B}"/>
                </c:ext>
              </c:extLst>
            </c:dLbl>
            <c:dLbl>
              <c:idx val="73"/>
              <c:tx>
                <c:strRef>
                  <c:f>'E10'!$BW$138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{B76D60D8-D3F6-48E9-BA04-2982781775F8}</c15:txfldGUID>
                      <c15:f>'E10'!$BW$138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0C05-4CC6-90B4-ABEB5D465A7B}"/>
                </c:ext>
              </c:extLst>
            </c:dLbl>
            <c:dLbl>
              <c:idx val="74"/>
              <c:tx>
                <c:strRef>
                  <c:f>'E10'!$BW$139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{FCF02209-50C9-468B-B576-9E31DF0E50AF}</c15:txfldGUID>
                      <c15:f>'E10'!$BW$139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0C05-4CC6-90B4-ABEB5D465A7B}"/>
                </c:ext>
              </c:extLst>
            </c:dLbl>
            <c:dLbl>
              <c:idx val="75"/>
              <c:tx>
                <c:strRef>
                  <c:f>'E10'!$BW$140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{B9D48FA8-C238-4B2A-A92B-91461B401E35}</c15:txfldGUID>
                      <c15:f>'E10'!$BW$140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0C05-4CC6-90B4-ABEB5D465A7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'E10'!$BT$68:$BT$143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'E10'!$BU$68:$BU$143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0C05-4CC6-90B4-ABEB5D465A7B}"/>
            </c:ext>
          </c:extLst>
        </c:ser>
        <c:ser>
          <c:idx val="1"/>
          <c:order val="1"/>
          <c:tx>
            <c:strRef>
              <c:f>'E10'!$BL$1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'E10'!$BL$5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{D7E5C0A2-9FF3-4CFB-987B-3363B091A2AA}</c15:txfldGUID>
                      <c15:f>'E10'!$BL$5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0C05-4CC6-90B4-ABEB5D465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'E10'!$BL$3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'E10'!$BL$4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0C05-4CC6-90B4-ABEB5D46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078720"/>
        <c:axId val="466121472"/>
      </c:scatterChart>
      <c:valAx>
        <c:axId val="46607872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6121472"/>
        <c:crosses val="autoZero"/>
        <c:crossBetween val="midCat"/>
        <c:majorUnit val="100"/>
      </c:valAx>
      <c:valAx>
        <c:axId val="46612147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607872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8186264013980514E-3"/>
          <c:y val="2.1520582145741568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'E11'!$BS$67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'E11'!$BW$65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{54C41E01-6A3D-4BA4-8351-2FA361158B18}</c15:txfldGUID>
                      <c15:f>'E11'!$BW$65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5BA-4D82-965E-832A1562B62B}"/>
                </c:ext>
              </c:extLst>
            </c:dLbl>
            <c:dLbl>
              <c:idx val="1"/>
              <c:tx>
                <c:strRef>
                  <c:f>'E11'!$BW$66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{D970B44A-D8EF-42B9-8E1A-ADBA8DDB7A39}</c15:txfldGUID>
                      <c15:f>'E11'!$BW$66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5BA-4D82-965E-832A1562B62B}"/>
                </c:ext>
              </c:extLst>
            </c:dLbl>
            <c:dLbl>
              <c:idx val="2"/>
              <c:tx>
                <c:strRef>
                  <c:f>'E11'!$BW$67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{8E2BABF8-FCB3-4347-9773-EAE2A5BEF59A}</c15:txfldGUID>
                      <c15:f>'E11'!$BW$67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5BA-4D82-965E-832A1562B62B}"/>
                </c:ext>
              </c:extLst>
            </c:dLbl>
            <c:dLbl>
              <c:idx val="3"/>
              <c:tx>
                <c:strRef>
                  <c:f>'E11'!$BW$68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{3AD07722-3848-471A-B777-A8433AA48B5A}</c15:txfldGUID>
                      <c15:f>'E11'!$BW$68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5BA-4D82-965E-832A1562B62B}"/>
                </c:ext>
              </c:extLst>
            </c:dLbl>
            <c:dLbl>
              <c:idx val="4"/>
              <c:tx>
                <c:strRef>
                  <c:f>'E11'!$BW$69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{941C9A00-707B-4497-A358-2314E61398FB}</c15:txfldGUID>
                      <c15:f>'E11'!$BW$69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5BA-4D82-965E-832A1562B62B}"/>
                </c:ext>
              </c:extLst>
            </c:dLbl>
            <c:dLbl>
              <c:idx val="5"/>
              <c:tx>
                <c:strRef>
                  <c:f>'E11'!$BW$70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{23AFC2E9-977E-4518-88C2-82B575D9746E}</c15:txfldGUID>
                      <c15:f>'E11'!$BW$70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5BA-4D82-965E-832A1562B62B}"/>
                </c:ext>
              </c:extLst>
            </c:dLbl>
            <c:dLbl>
              <c:idx val="6"/>
              <c:tx>
                <c:strRef>
                  <c:f>'E11'!$BW$71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{8F78A2DF-705E-4560-8112-4F5586D26A4F}</c15:txfldGUID>
                      <c15:f>'E11'!$BW$71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5BA-4D82-965E-832A1562B62B}"/>
                </c:ext>
              </c:extLst>
            </c:dLbl>
            <c:dLbl>
              <c:idx val="7"/>
              <c:tx>
                <c:strRef>
                  <c:f>'E11'!$BW$72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{45F4E361-CF82-4507-9244-4F55209E27D8}</c15:txfldGUID>
                      <c15:f>'E11'!$BW$72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5BA-4D82-965E-832A1562B62B}"/>
                </c:ext>
              </c:extLst>
            </c:dLbl>
            <c:dLbl>
              <c:idx val="8"/>
              <c:tx>
                <c:strRef>
                  <c:f>'E11'!$BW$73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{ABBC0F01-41C6-4239-9382-A87E55837BFC}</c15:txfldGUID>
                      <c15:f>'E11'!$BW$73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5BA-4D82-965E-832A1562B62B}"/>
                </c:ext>
              </c:extLst>
            </c:dLbl>
            <c:dLbl>
              <c:idx val="9"/>
              <c:tx>
                <c:strRef>
                  <c:f>'E11'!$BW$74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{D0082690-0B54-45B5-9E99-C82361DEDBD7}</c15:txfldGUID>
                      <c15:f>'E11'!$BW$74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5BA-4D82-965E-832A1562B62B}"/>
                </c:ext>
              </c:extLst>
            </c:dLbl>
            <c:dLbl>
              <c:idx val="10"/>
              <c:tx>
                <c:strRef>
                  <c:f>'E11'!$BW$75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{FC0A38A1-1CFD-4630-AADA-BF85D17C0ED6}</c15:txfldGUID>
                      <c15:f>'E11'!$BW$75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5BA-4D82-965E-832A1562B62B}"/>
                </c:ext>
              </c:extLst>
            </c:dLbl>
            <c:dLbl>
              <c:idx val="11"/>
              <c:tx>
                <c:strRef>
                  <c:f>'E11'!$BW$76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{31D7A6AD-C049-4991-9292-B985A191EBDA}</c15:txfldGUID>
                      <c15:f>'E11'!$BW$76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5BA-4D82-965E-832A1562B62B}"/>
                </c:ext>
              </c:extLst>
            </c:dLbl>
            <c:dLbl>
              <c:idx val="12"/>
              <c:tx>
                <c:strRef>
                  <c:f>'E11'!$BW$77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{2C17BC5B-B165-4311-8695-1E0B40D18348}</c15:txfldGUID>
                      <c15:f>'E11'!$BW$77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5BA-4D82-965E-832A1562B62B}"/>
                </c:ext>
              </c:extLst>
            </c:dLbl>
            <c:dLbl>
              <c:idx val="13"/>
              <c:tx>
                <c:strRef>
                  <c:f>'E11'!$BW$78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{B8018595-B4CD-4A8D-B01B-2E0284D7E012}</c15:txfldGUID>
                      <c15:f>'E11'!$BW$78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5BA-4D82-965E-832A1562B62B}"/>
                </c:ext>
              </c:extLst>
            </c:dLbl>
            <c:dLbl>
              <c:idx val="14"/>
              <c:tx>
                <c:strRef>
                  <c:f>'E11'!$BW$79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{AAFBC69F-A8A4-424B-B274-2057CB95F7F1}</c15:txfldGUID>
                      <c15:f>'E11'!$BW$79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5BA-4D82-965E-832A1562B62B}"/>
                </c:ext>
              </c:extLst>
            </c:dLbl>
            <c:dLbl>
              <c:idx val="15"/>
              <c:tx>
                <c:strRef>
                  <c:f>'E11'!$BW$80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{F5B19BF2-E557-46CD-9229-08AD5BB60E2C}</c15:txfldGUID>
                      <c15:f>'E11'!$BW$80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5BA-4D82-965E-832A1562B62B}"/>
                </c:ext>
              </c:extLst>
            </c:dLbl>
            <c:dLbl>
              <c:idx val="16"/>
              <c:tx>
                <c:strRef>
                  <c:f>'E11'!$BW$81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{86B4AFA3-D430-4B2C-BB4F-2058985B1190}</c15:txfldGUID>
                      <c15:f>'E11'!$BW$81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5BA-4D82-965E-832A1562B62B}"/>
                </c:ext>
              </c:extLst>
            </c:dLbl>
            <c:dLbl>
              <c:idx val="17"/>
              <c:tx>
                <c:strRef>
                  <c:f>'E11'!$BW$82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{7D036B43-29E4-4FB9-AF03-EF9C553CC190}</c15:txfldGUID>
                      <c15:f>'E11'!$BW$82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5BA-4D82-965E-832A1562B62B}"/>
                </c:ext>
              </c:extLst>
            </c:dLbl>
            <c:dLbl>
              <c:idx val="18"/>
              <c:tx>
                <c:strRef>
                  <c:f>'E11'!$BW$83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{EA4193C4-7051-4DD2-89DE-E7DAC49186C8}</c15:txfldGUID>
                      <c15:f>'E11'!$BW$83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5BA-4D82-965E-832A1562B62B}"/>
                </c:ext>
              </c:extLst>
            </c:dLbl>
            <c:dLbl>
              <c:idx val="19"/>
              <c:tx>
                <c:strRef>
                  <c:f>'E11'!$BW$84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{FBE1505A-43E0-4BD0-BF7D-99FBAC4BD5F0}</c15:txfldGUID>
                      <c15:f>'E11'!$BW$84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5BA-4D82-965E-832A1562B62B}"/>
                </c:ext>
              </c:extLst>
            </c:dLbl>
            <c:dLbl>
              <c:idx val="20"/>
              <c:tx>
                <c:strRef>
                  <c:f>'E11'!$BW$85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{1C85B107-2E5D-495D-894D-2CB0BEA6B5CE}</c15:txfldGUID>
                      <c15:f>'E11'!$BW$85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5BA-4D82-965E-832A1562B62B}"/>
                </c:ext>
              </c:extLst>
            </c:dLbl>
            <c:dLbl>
              <c:idx val="21"/>
              <c:tx>
                <c:strRef>
                  <c:f>'E11'!$BW$86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{75C6E2C1-9F32-4E43-B808-685D8DFA191A}</c15:txfldGUID>
                      <c15:f>'E11'!$BW$86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5BA-4D82-965E-832A1562B62B}"/>
                </c:ext>
              </c:extLst>
            </c:dLbl>
            <c:dLbl>
              <c:idx val="22"/>
              <c:tx>
                <c:strRef>
                  <c:f>'E11'!$BW$87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{751E79C4-237B-41DF-A189-21BE7440CCF6}</c15:txfldGUID>
                      <c15:f>'E11'!$BW$87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5BA-4D82-965E-832A1562B62B}"/>
                </c:ext>
              </c:extLst>
            </c:dLbl>
            <c:dLbl>
              <c:idx val="23"/>
              <c:tx>
                <c:strRef>
                  <c:f>'E11'!$BW$88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{474A4503-EDE2-4AAF-86A9-CF39612D5210}</c15:txfldGUID>
                      <c15:f>'E11'!$BW$88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5BA-4D82-965E-832A1562B62B}"/>
                </c:ext>
              </c:extLst>
            </c:dLbl>
            <c:dLbl>
              <c:idx val="24"/>
              <c:tx>
                <c:strRef>
                  <c:f>'E11'!$BW$89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{EEAD39BE-17B5-4D09-83B0-3EFC3350C496}</c15:txfldGUID>
                      <c15:f>'E11'!$BW$89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5BA-4D82-965E-832A1562B62B}"/>
                </c:ext>
              </c:extLst>
            </c:dLbl>
            <c:dLbl>
              <c:idx val="25"/>
              <c:tx>
                <c:strRef>
                  <c:f>'E11'!$BW$90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{4A694DE3-D0B4-4F75-B81B-A6E1E476CF99}</c15:txfldGUID>
                      <c15:f>'E11'!$BW$90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5BA-4D82-965E-832A1562B62B}"/>
                </c:ext>
              </c:extLst>
            </c:dLbl>
            <c:dLbl>
              <c:idx val="26"/>
              <c:tx>
                <c:strRef>
                  <c:f>'E11'!$BW$91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{BC355951-77F2-4293-A37D-13FD432BD36D}</c15:txfldGUID>
                      <c15:f>'E11'!$BW$91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5BA-4D82-965E-832A1562B62B}"/>
                </c:ext>
              </c:extLst>
            </c:dLbl>
            <c:dLbl>
              <c:idx val="27"/>
              <c:tx>
                <c:strRef>
                  <c:f>'E11'!$BW$92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{49F66704-5CB0-4AAE-951C-E5CE1E9BED22}</c15:txfldGUID>
                      <c15:f>'E11'!$BW$92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5BA-4D82-965E-832A1562B62B}"/>
                </c:ext>
              </c:extLst>
            </c:dLbl>
            <c:dLbl>
              <c:idx val="28"/>
              <c:tx>
                <c:strRef>
                  <c:f>'E11'!$BW$93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{E62DBA40-44E5-4E3B-9009-86D58C0C4573}</c15:txfldGUID>
                      <c15:f>'E11'!$BW$93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5BA-4D82-965E-832A1562B62B}"/>
                </c:ext>
              </c:extLst>
            </c:dLbl>
            <c:dLbl>
              <c:idx val="29"/>
              <c:tx>
                <c:strRef>
                  <c:f>'E11'!$BW$94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{951F914F-2BD9-451C-B24D-86B458C11A47}</c15:txfldGUID>
                      <c15:f>'E11'!$BW$94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75BA-4D82-965E-832A1562B62B}"/>
                </c:ext>
              </c:extLst>
            </c:dLbl>
            <c:dLbl>
              <c:idx val="30"/>
              <c:tx>
                <c:strRef>
                  <c:f>'E11'!$BW$95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{354FF0B9-06F7-4ABE-8610-F43F227604AB}</c15:txfldGUID>
                      <c15:f>'E11'!$BW$95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5BA-4D82-965E-832A1562B62B}"/>
                </c:ext>
              </c:extLst>
            </c:dLbl>
            <c:dLbl>
              <c:idx val="31"/>
              <c:tx>
                <c:strRef>
                  <c:f>'E11'!$BW$96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{0A04DAAA-9625-4B8C-B12A-6534A9D41157}</c15:txfldGUID>
                      <c15:f>'E11'!$BW$96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5BA-4D82-965E-832A1562B62B}"/>
                </c:ext>
              </c:extLst>
            </c:dLbl>
            <c:dLbl>
              <c:idx val="32"/>
              <c:tx>
                <c:strRef>
                  <c:f>'E11'!$BW$97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{237AB3C3-2F88-4DE2-AC7B-1810E1DE551A}</c15:txfldGUID>
                      <c15:f>'E11'!$BW$97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5BA-4D82-965E-832A1562B62B}"/>
                </c:ext>
              </c:extLst>
            </c:dLbl>
            <c:dLbl>
              <c:idx val="33"/>
              <c:tx>
                <c:strRef>
                  <c:f>'E11'!$BW$98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{123A496E-1084-45F3-8F99-F963E9DEF942}</c15:txfldGUID>
                      <c15:f>'E11'!$BW$98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5BA-4D82-965E-832A1562B62B}"/>
                </c:ext>
              </c:extLst>
            </c:dLbl>
            <c:dLbl>
              <c:idx val="34"/>
              <c:tx>
                <c:strRef>
                  <c:f>'E11'!$BW$99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{A6F694C0-2D15-4D94-B39D-92964B00033F}</c15:txfldGUID>
                      <c15:f>'E11'!$BW$99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5BA-4D82-965E-832A1562B62B}"/>
                </c:ext>
              </c:extLst>
            </c:dLbl>
            <c:dLbl>
              <c:idx val="35"/>
              <c:tx>
                <c:strRef>
                  <c:f>'E11'!$BW$100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{6C797213-39A0-473A-BCA9-964151DD50D2}</c15:txfldGUID>
                      <c15:f>'E11'!$BW$100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75BA-4D82-965E-832A1562B62B}"/>
                </c:ext>
              </c:extLst>
            </c:dLbl>
            <c:dLbl>
              <c:idx val="36"/>
              <c:tx>
                <c:strRef>
                  <c:f>'E11'!$BW$101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{C03C0A33-1F98-49AD-9AC7-14686CC40152}</c15:txfldGUID>
                      <c15:f>'E11'!$BW$101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75BA-4D82-965E-832A1562B62B}"/>
                </c:ext>
              </c:extLst>
            </c:dLbl>
            <c:dLbl>
              <c:idx val="37"/>
              <c:tx>
                <c:strRef>
                  <c:f>'E11'!$BW$102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{8CE28CBC-513F-4FAF-A85E-1EF354AD6722}</c15:txfldGUID>
                      <c15:f>'E11'!$BW$102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75BA-4D82-965E-832A1562B62B}"/>
                </c:ext>
              </c:extLst>
            </c:dLbl>
            <c:dLbl>
              <c:idx val="38"/>
              <c:tx>
                <c:strRef>
                  <c:f>'E11'!$BW$103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{71DDB4F5-70EA-423C-B37A-7710A1BAD390}</c15:txfldGUID>
                      <c15:f>'E11'!$BW$103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75BA-4D82-965E-832A1562B62B}"/>
                </c:ext>
              </c:extLst>
            </c:dLbl>
            <c:dLbl>
              <c:idx val="39"/>
              <c:tx>
                <c:strRef>
                  <c:f>'E11'!$BW$104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{883B2622-44A1-48B7-AF11-42E5C7FD350E}</c15:txfldGUID>
                      <c15:f>'E11'!$BW$104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75BA-4D82-965E-832A1562B62B}"/>
                </c:ext>
              </c:extLst>
            </c:dLbl>
            <c:dLbl>
              <c:idx val="40"/>
              <c:tx>
                <c:strRef>
                  <c:f>'E11'!$BW$105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{AFBD5344-F57B-4EE0-90DA-558BE0E8402E}</c15:txfldGUID>
                      <c15:f>'E11'!$BW$105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75BA-4D82-965E-832A1562B62B}"/>
                </c:ext>
              </c:extLst>
            </c:dLbl>
            <c:dLbl>
              <c:idx val="41"/>
              <c:tx>
                <c:strRef>
                  <c:f>'E11'!$BW$106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{9CCE6194-9D6A-4B85-9697-4EEFB62C0A62}</c15:txfldGUID>
                      <c15:f>'E11'!$BW$106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75BA-4D82-965E-832A1562B62B}"/>
                </c:ext>
              </c:extLst>
            </c:dLbl>
            <c:dLbl>
              <c:idx val="42"/>
              <c:tx>
                <c:strRef>
                  <c:f>'E11'!$BW$107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{24088DAB-39F7-43E4-860D-D151F15E031A}</c15:txfldGUID>
                      <c15:f>'E11'!$BW$107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75BA-4D82-965E-832A1562B62B}"/>
                </c:ext>
              </c:extLst>
            </c:dLbl>
            <c:dLbl>
              <c:idx val="43"/>
              <c:tx>
                <c:strRef>
                  <c:f>'E11'!$BW$108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{E0162BBC-441A-4C35-AE9B-DED7D35FEF9C}</c15:txfldGUID>
                      <c15:f>'E11'!$BW$108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75BA-4D82-965E-832A1562B62B}"/>
                </c:ext>
              </c:extLst>
            </c:dLbl>
            <c:dLbl>
              <c:idx val="44"/>
              <c:tx>
                <c:strRef>
                  <c:f>'E11'!$BW$109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{62263DF8-A79A-41B8-A479-EB4708A92160}</c15:txfldGUID>
                      <c15:f>'E11'!$BW$109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75BA-4D82-965E-832A1562B62B}"/>
                </c:ext>
              </c:extLst>
            </c:dLbl>
            <c:dLbl>
              <c:idx val="45"/>
              <c:tx>
                <c:strRef>
                  <c:f>'E11'!$BW$110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{FFC0B1B0-E4A1-4F48-A2D3-43C1631B34BF}</c15:txfldGUID>
                      <c15:f>'E11'!$BW$110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75BA-4D82-965E-832A1562B62B}"/>
                </c:ext>
              </c:extLst>
            </c:dLbl>
            <c:dLbl>
              <c:idx val="46"/>
              <c:tx>
                <c:strRef>
                  <c:f>'E11'!$BW$111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{1A03D38A-3EDC-4076-8A36-77E5DE796621}</c15:txfldGUID>
                      <c15:f>'E11'!$BW$111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75BA-4D82-965E-832A1562B62B}"/>
                </c:ext>
              </c:extLst>
            </c:dLbl>
            <c:dLbl>
              <c:idx val="47"/>
              <c:tx>
                <c:strRef>
                  <c:f>'E11'!$BW$112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{99071486-9C2A-4D72-B774-A2399021F4D5}</c15:txfldGUID>
                      <c15:f>'E11'!$BW$112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75BA-4D82-965E-832A1562B62B}"/>
                </c:ext>
              </c:extLst>
            </c:dLbl>
            <c:dLbl>
              <c:idx val="48"/>
              <c:tx>
                <c:strRef>
                  <c:f>'E11'!$BW$113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{0BA76321-84D4-4BCE-9FAB-D70167CA12F6}</c15:txfldGUID>
                      <c15:f>'E11'!$BW$113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75BA-4D82-965E-832A1562B62B}"/>
                </c:ext>
              </c:extLst>
            </c:dLbl>
            <c:dLbl>
              <c:idx val="49"/>
              <c:tx>
                <c:strRef>
                  <c:f>'E11'!$BW$114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{819DFE85-885C-4F18-ACFB-95C1E0D30497}</c15:txfldGUID>
                      <c15:f>'E11'!$BW$114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75BA-4D82-965E-832A1562B62B}"/>
                </c:ext>
              </c:extLst>
            </c:dLbl>
            <c:dLbl>
              <c:idx val="50"/>
              <c:tx>
                <c:strRef>
                  <c:f>'E11'!$BW$115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{171B7709-751F-4811-B6DD-2F02152D5EC0}</c15:txfldGUID>
                      <c15:f>'E11'!$BW$115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75BA-4D82-965E-832A1562B62B}"/>
                </c:ext>
              </c:extLst>
            </c:dLbl>
            <c:dLbl>
              <c:idx val="51"/>
              <c:tx>
                <c:strRef>
                  <c:f>'E11'!$BW$116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{DC54AC92-8320-4432-91A4-FACEBE5BF627}</c15:txfldGUID>
                      <c15:f>'E11'!$BW$116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75BA-4D82-965E-832A1562B62B}"/>
                </c:ext>
              </c:extLst>
            </c:dLbl>
            <c:dLbl>
              <c:idx val="52"/>
              <c:tx>
                <c:strRef>
                  <c:f>'E11'!$BW$117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{F7E19577-C5C3-4839-B9EE-4F0ABBC28C4E}</c15:txfldGUID>
                      <c15:f>'E11'!$BW$117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75BA-4D82-965E-832A1562B62B}"/>
                </c:ext>
              </c:extLst>
            </c:dLbl>
            <c:dLbl>
              <c:idx val="53"/>
              <c:tx>
                <c:strRef>
                  <c:f>'E11'!$BW$118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{414D6671-6DCA-4883-ABE8-52B471CDBDCE}</c15:txfldGUID>
                      <c15:f>'E11'!$BW$118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75BA-4D82-965E-832A1562B62B}"/>
                </c:ext>
              </c:extLst>
            </c:dLbl>
            <c:dLbl>
              <c:idx val="54"/>
              <c:tx>
                <c:strRef>
                  <c:f>'E11'!$BW$119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{30454F76-2AA4-4BAC-A296-A65640969CCB}</c15:txfldGUID>
                      <c15:f>'E11'!$BW$119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75BA-4D82-965E-832A1562B62B}"/>
                </c:ext>
              </c:extLst>
            </c:dLbl>
            <c:dLbl>
              <c:idx val="55"/>
              <c:tx>
                <c:strRef>
                  <c:f>'E11'!$BW$120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{EFF92503-762F-4BFB-B47D-B7EA71B30B9D}</c15:txfldGUID>
                      <c15:f>'E11'!$BW$120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75BA-4D82-965E-832A1562B62B}"/>
                </c:ext>
              </c:extLst>
            </c:dLbl>
            <c:dLbl>
              <c:idx val="56"/>
              <c:tx>
                <c:strRef>
                  <c:f>'E11'!$BW$121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{229D7DB3-1CF2-4685-936F-34CD8A6375EF}</c15:txfldGUID>
                      <c15:f>'E11'!$BW$121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75BA-4D82-965E-832A1562B62B}"/>
                </c:ext>
              </c:extLst>
            </c:dLbl>
            <c:dLbl>
              <c:idx val="57"/>
              <c:tx>
                <c:strRef>
                  <c:f>'E11'!$BW$122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{FAAB3720-6F07-49C7-8336-701B64446C24}</c15:txfldGUID>
                      <c15:f>'E11'!$BW$122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75BA-4D82-965E-832A1562B62B}"/>
                </c:ext>
              </c:extLst>
            </c:dLbl>
            <c:dLbl>
              <c:idx val="58"/>
              <c:tx>
                <c:strRef>
                  <c:f>'E11'!$BW$123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{1069CBE5-3C13-42CD-A111-AA033E0EB237}</c15:txfldGUID>
                      <c15:f>'E11'!$BW$123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75BA-4D82-965E-832A1562B62B}"/>
                </c:ext>
              </c:extLst>
            </c:dLbl>
            <c:dLbl>
              <c:idx val="59"/>
              <c:tx>
                <c:strRef>
                  <c:f>'E11'!$BW$124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{FCE6D576-119E-40F8-8C31-6B81B8DE9CEE}</c15:txfldGUID>
                      <c15:f>'E11'!$BW$124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75BA-4D82-965E-832A1562B62B}"/>
                </c:ext>
              </c:extLst>
            </c:dLbl>
            <c:dLbl>
              <c:idx val="60"/>
              <c:tx>
                <c:strRef>
                  <c:f>'E11'!$BW$125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{42AA912B-775E-4535-BFA8-4DC84ABF5BCE}</c15:txfldGUID>
                      <c15:f>'E11'!$BW$125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75BA-4D82-965E-832A1562B62B}"/>
                </c:ext>
              </c:extLst>
            </c:dLbl>
            <c:dLbl>
              <c:idx val="61"/>
              <c:tx>
                <c:strRef>
                  <c:f>'E11'!$BW$126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{DE746299-7681-4109-8DFB-F815EEDF993F}</c15:txfldGUID>
                      <c15:f>'E11'!$BW$126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75BA-4D82-965E-832A1562B62B}"/>
                </c:ext>
              </c:extLst>
            </c:dLbl>
            <c:dLbl>
              <c:idx val="62"/>
              <c:tx>
                <c:strRef>
                  <c:f>'E11'!$BW$127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{B0E12BA6-FED5-4525-9FB4-D93752539DB2}</c15:txfldGUID>
                      <c15:f>'E11'!$BW$127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75BA-4D82-965E-832A1562B62B}"/>
                </c:ext>
              </c:extLst>
            </c:dLbl>
            <c:dLbl>
              <c:idx val="63"/>
              <c:tx>
                <c:strRef>
                  <c:f>'E11'!$BW$128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{58A810C6-A84D-447C-9F77-61DEE5824383}</c15:txfldGUID>
                      <c15:f>'E11'!$BW$128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75BA-4D82-965E-832A1562B62B}"/>
                </c:ext>
              </c:extLst>
            </c:dLbl>
            <c:dLbl>
              <c:idx val="64"/>
              <c:tx>
                <c:strRef>
                  <c:f>'E11'!$BW$129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{AC24891A-500F-41AE-9110-B4509D19E2FA}</c15:txfldGUID>
                      <c15:f>'E11'!$BW$129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75BA-4D82-965E-832A1562B62B}"/>
                </c:ext>
              </c:extLst>
            </c:dLbl>
            <c:dLbl>
              <c:idx val="65"/>
              <c:tx>
                <c:strRef>
                  <c:f>'E11'!$BW$130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{5409A553-52E5-4488-965B-35468E26D3C0}</c15:txfldGUID>
                      <c15:f>'E11'!$BW$130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75BA-4D82-965E-832A1562B62B}"/>
                </c:ext>
              </c:extLst>
            </c:dLbl>
            <c:dLbl>
              <c:idx val="66"/>
              <c:tx>
                <c:strRef>
                  <c:f>'E11'!$BW$131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{26146F5F-7963-44F3-ABC9-428CC56A479D}</c15:txfldGUID>
                      <c15:f>'E11'!$BW$131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75BA-4D82-965E-832A1562B62B}"/>
                </c:ext>
              </c:extLst>
            </c:dLbl>
            <c:dLbl>
              <c:idx val="67"/>
              <c:tx>
                <c:strRef>
                  <c:f>'E11'!$BW$132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{FB44E50F-BFD6-4941-BCF9-EF05F881924D}</c15:txfldGUID>
                      <c15:f>'E11'!$BW$132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75BA-4D82-965E-832A1562B62B}"/>
                </c:ext>
              </c:extLst>
            </c:dLbl>
            <c:dLbl>
              <c:idx val="68"/>
              <c:tx>
                <c:strRef>
                  <c:f>'E11'!$BW$133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{B6E2C8C9-E0FE-4306-B094-EA9746DFF95D}</c15:txfldGUID>
                      <c15:f>'E11'!$BW$133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75BA-4D82-965E-832A1562B62B}"/>
                </c:ext>
              </c:extLst>
            </c:dLbl>
            <c:dLbl>
              <c:idx val="69"/>
              <c:tx>
                <c:strRef>
                  <c:f>'E11'!$BW$134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{B500CA80-7315-4437-8789-B01925E843F9}</c15:txfldGUID>
                      <c15:f>'E11'!$BW$134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75BA-4D82-965E-832A1562B62B}"/>
                </c:ext>
              </c:extLst>
            </c:dLbl>
            <c:dLbl>
              <c:idx val="70"/>
              <c:tx>
                <c:strRef>
                  <c:f>'E11'!$BW$135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{0CFFAF37-11DB-42CA-9101-B665405A8037}</c15:txfldGUID>
                      <c15:f>'E11'!$BW$135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75BA-4D82-965E-832A1562B62B}"/>
                </c:ext>
              </c:extLst>
            </c:dLbl>
            <c:dLbl>
              <c:idx val="71"/>
              <c:tx>
                <c:strRef>
                  <c:f>'E11'!$BW$136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{78B6C39A-042B-4488-A996-48B81C8836DF}</c15:txfldGUID>
                      <c15:f>'E11'!$BW$136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75BA-4D82-965E-832A1562B62B}"/>
                </c:ext>
              </c:extLst>
            </c:dLbl>
            <c:dLbl>
              <c:idx val="72"/>
              <c:tx>
                <c:strRef>
                  <c:f>'E11'!$BW$137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{D6B5409F-5CC2-4B11-962C-AFC1021876E5}</c15:txfldGUID>
                      <c15:f>'E11'!$BW$137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75BA-4D82-965E-832A1562B62B}"/>
                </c:ext>
              </c:extLst>
            </c:dLbl>
            <c:dLbl>
              <c:idx val="73"/>
              <c:tx>
                <c:strRef>
                  <c:f>'E11'!$BW$138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{BEB88A14-7DF6-444F-ADF2-CE0B3973FDF7}</c15:txfldGUID>
                      <c15:f>'E11'!$BW$138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75BA-4D82-965E-832A1562B62B}"/>
                </c:ext>
              </c:extLst>
            </c:dLbl>
            <c:dLbl>
              <c:idx val="74"/>
              <c:tx>
                <c:strRef>
                  <c:f>'E11'!$BW$139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{DFAE4F0D-54FE-4FB1-B671-B6EA0AD40487}</c15:txfldGUID>
                      <c15:f>'E11'!$BW$139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75BA-4D82-965E-832A1562B62B}"/>
                </c:ext>
              </c:extLst>
            </c:dLbl>
            <c:dLbl>
              <c:idx val="75"/>
              <c:tx>
                <c:strRef>
                  <c:f>'E11'!$BW$140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{A19DA060-17D2-4D27-A655-794B5AF5AA1C}</c15:txfldGUID>
                      <c15:f>'E11'!$BW$140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75BA-4D82-965E-832A1562B62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'E11'!$BT$68:$BT$143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23.5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'E11'!$BU$68:$BU$143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71.5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75BA-4D82-965E-832A1562B62B}"/>
            </c:ext>
          </c:extLst>
        </c:ser>
        <c:ser>
          <c:idx val="1"/>
          <c:order val="1"/>
          <c:tx>
            <c:strRef>
              <c:f>'E11'!$BL$1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'E11'!$BL$5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{BCFBDC6E-D014-4C21-93A3-D335DD05F9C2}</c15:txfldGUID>
                      <c15:f>'E11'!$BL$5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75BA-4D82-965E-832A1562B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'E11'!$BL$3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'E11'!$BL$4</c:f>
              <c:numCache>
                <c:formatCode>General</c:formatCode>
                <c:ptCount val="1"/>
                <c:pt idx="0">
                  <c:v>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75BA-4D82-965E-832A1562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158336"/>
        <c:axId val="466159872"/>
      </c:scatterChart>
      <c:valAx>
        <c:axId val="46615833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6159872"/>
        <c:crosses val="autoZero"/>
        <c:crossBetween val="midCat"/>
        <c:majorUnit val="100"/>
      </c:valAx>
      <c:valAx>
        <c:axId val="466159872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615833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1950149037010042E-3"/>
          <c:y val="2.1520582145741568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81" l="0.70000000000000062" r="0.70000000000000062" t="0.750000000000008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83769887608228E-2"/>
          <c:y val="2.3686792320913252E-2"/>
          <c:w val="0.92645291769720239"/>
          <c:h val="0.880202496181042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'Départ - Arrivée'!$AE$7</c:f>
              <c:strCache>
                <c:ptCount val="1"/>
                <c:pt idx="0">
                  <c:v>Point de rencontre
(départ - arrivée)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'Départ - Arrivée'!$AA$8:$AD$22</c:f>
              <c:strCache>
                <c:ptCount val="8"/>
                <c:pt idx="2">
                  <c:v>Nom :</c:v>
                </c:pt>
                <c:pt idx="3">
                  <c:v>Abscisse :</c:v>
                </c:pt>
                <c:pt idx="7">
                  <c:v>Ordonnée :</c:v>
                </c:pt>
              </c:strCache>
            </c:strRef>
          </c:xVal>
          <c:yVal>
            <c:numRef>
              <c:f>'Départ - Arrivée'!$AE$8:$AE$22</c:f>
              <c:numCache>
                <c:formatCode>General</c:formatCode>
                <c:ptCount val="13"/>
                <c:pt idx="2">
                  <c:v>0</c:v>
                </c:pt>
                <c:pt idx="3">
                  <c:v>8</c:v>
                </c:pt>
                <c:pt idx="7">
                  <c:v>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A-41F6-962A-FDF4B0ADC931}"/>
            </c:ext>
          </c:extLst>
        </c:ser>
        <c:ser>
          <c:idx val="1"/>
          <c:order val="1"/>
          <c:tx>
            <c:strRef>
              <c:f>'Départ - Arrivée'!$AF$7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'Départ - Arrivée'!$AA$8:$AD$22</c:f>
              <c:strCache>
                <c:ptCount val="8"/>
                <c:pt idx="2">
                  <c:v>Nom :</c:v>
                </c:pt>
                <c:pt idx="3">
                  <c:v>Abscisse :</c:v>
                </c:pt>
                <c:pt idx="7">
                  <c:v>Ordonnée :</c:v>
                </c:pt>
              </c:strCache>
            </c:strRef>
          </c:xVal>
          <c:yVal>
            <c:numRef>
              <c:f>'Départ - Arrivée'!$AF$8:$AF$22</c:f>
              <c:numCache>
                <c:formatCode>General</c:formatCode>
                <c:ptCount val="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A-41F6-962A-FDF4B0ADC931}"/>
            </c:ext>
          </c:extLst>
        </c:ser>
        <c:ser>
          <c:idx val="2"/>
          <c:order val="2"/>
          <c:tx>
            <c:strRef>
              <c:f>'Départ - Arrivée'!$AG$7</c:f>
              <c:strCache>
                <c:ptCount val="1"/>
                <c:pt idx="0">
                  <c:v>Temps nécessaire au repérage et au poinçonnage (min)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'Départ - Arrivée'!$AA$8:$AD$22</c:f>
              <c:strCache>
                <c:ptCount val="8"/>
                <c:pt idx="2">
                  <c:v>Nom :</c:v>
                </c:pt>
                <c:pt idx="3">
                  <c:v>Abscisse :</c:v>
                </c:pt>
                <c:pt idx="7">
                  <c:v>Ordonnée :</c:v>
                </c:pt>
              </c:strCache>
            </c:strRef>
          </c:xVal>
          <c:yVal>
            <c:numRef>
              <c:f>'Départ - Arrivée'!$AG$8:$AG$22</c:f>
              <c:numCache>
                <c:formatCode>General</c:formatCode>
                <c:ptCount val="13"/>
                <c:pt idx="2">
                  <c:v>2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0A-41F6-962A-FDF4B0ADC931}"/>
            </c:ext>
          </c:extLst>
        </c:ser>
        <c:ser>
          <c:idx val="3"/>
          <c:order val="3"/>
          <c:tx>
            <c:strRef>
              <c:f>'Départ - Arrivée'!$AH$7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'Départ - Arrivée'!$AA$8:$AD$22</c:f>
              <c:strCache>
                <c:ptCount val="8"/>
                <c:pt idx="2">
                  <c:v>Nom :</c:v>
                </c:pt>
                <c:pt idx="3">
                  <c:v>Abscisse :</c:v>
                </c:pt>
                <c:pt idx="7">
                  <c:v>Ordonnée :</c:v>
                </c:pt>
              </c:strCache>
            </c:strRef>
          </c:xVal>
          <c:yVal>
            <c:numRef>
              <c:f>'Départ - Arrivée'!$AH$8:$AH$22</c:f>
              <c:numCache>
                <c:formatCode>General</c:formatCode>
                <c:ptCount val="13"/>
                <c:pt idx="12">
                  <c:v>21.3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0A-41F6-962A-FDF4B0ADC931}"/>
            </c:ext>
          </c:extLst>
        </c:ser>
        <c:ser>
          <c:idx val="4"/>
          <c:order val="4"/>
          <c:tx>
            <c:strRef>
              <c:f>'Départ - Arrivée'!$AI$7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'Départ - Arrivée'!$AA$8:$AD$22</c:f>
              <c:strCache>
                <c:ptCount val="8"/>
                <c:pt idx="2">
                  <c:v>Nom :</c:v>
                </c:pt>
                <c:pt idx="3">
                  <c:v>Abscisse :</c:v>
                </c:pt>
                <c:pt idx="7">
                  <c:v>Ordonnée :</c:v>
                </c:pt>
              </c:strCache>
            </c:strRef>
          </c:xVal>
          <c:yVal>
            <c:numRef>
              <c:f>'Départ - Arrivée'!$AI$8:$AI$22</c:f>
              <c:numCache>
                <c:formatCode>General</c:formatCode>
                <c:ptCount val="1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0A-41F6-962A-FDF4B0AD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662064"/>
        <c:axId val="338658128"/>
      </c:scatterChart>
      <c:valAx>
        <c:axId val="338662064"/>
        <c:scaling>
          <c:orientation val="minMax"/>
          <c:max val="80"/>
        </c:scaling>
        <c:delete val="0"/>
        <c:axPos val="b"/>
        <c:majorGridlines>
          <c:spPr>
            <a:ln w="19050" cap="flat" cmpd="sng" algn="ctr">
              <a:solidFill>
                <a:schemeClr val="accent4">
                  <a:shade val="95000"/>
                  <a:satMod val="105000"/>
                </a:schemeClr>
              </a:solidFill>
              <a:prstDash val="dash"/>
              <a:round/>
            </a:ln>
            <a:effectLst/>
          </c:spPr>
        </c:majorGridlines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4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8658128"/>
        <c:crosses val="autoZero"/>
        <c:crossBetween val="midCat"/>
      </c:valAx>
      <c:valAx>
        <c:axId val="338658128"/>
        <c:scaling>
          <c:orientation val="minMax"/>
          <c:max val="99"/>
          <c:min val="24"/>
        </c:scaling>
        <c:delete val="0"/>
        <c:axPos val="l"/>
        <c:majorGridlines>
          <c:spPr>
            <a:ln w="19050" cap="flat" cmpd="sng" algn="ctr">
              <a:solidFill>
                <a:schemeClr val="accent4">
                  <a:shade val="95000"/>
                  <a:satMod val="10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8662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65870715671993E-3"/>
          <c:y val="6.3619910106656522E-4"/>
          <c:w val="0.97939417520794259"/>
          <c:h val="0.964028078591727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'F1'!$T$71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'F1'!$X$69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{5AF3ECB1-C731-456D-AAA4-64C262708494}</c15:txfldGUID>
                      <c15:f>'F1'!$X$69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1A-4E5A-AD9C-986DDC8D1E61}"/>
                </c:ext>
              </c:extLst>
            </c:dLbl>
            <c:dLbl>
              <c:idx val="1"/>
              <c:tx>
                <c:strRef>
                  <c:f>'F1'!$X$70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{59CA464E-8E30-4461-A0CB-2982A1173091}</c15:txfldGUID>
                      <c15:f>'F1'!$X$70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1A-4E5A-AD9C-986DDC8D1E61}"/>
                </c:ext>
              </c:extLst>
            </c:dLbl>
            <c:dLbl>
              <c:idx val="2"/>
              <c:tx>
                <c:strRef>
                  <c:f>'F1'!$X$71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{424BC7F5-7F8A-42C5-9074-98A2B13228BA}</c15:txfldGUID>
                      <c15:f>'F1'!$X$71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1A-4E5A-AD9C-986DDC8D1E61}"/>
                </c:ext>
              </c:extLst>
            </c:dLbl>
            <c:dLbl>
              <c:idx val="3"/>
              <c:tx>
                <c:strRef>
                  <c:f>'F1'!$X$72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{6C8D52F4-6635-4201-8971-DA285ABC028B}</c15:txfldGUID>
                      <c15:f>'F1'!$X$72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1A-4E5A-AD9C-986DDC8D1E61}"/>
                </c:ext>
              </c:extLst>
            </c:dLbl>
            <c:dLbl>
              <c:idx val="4"/>
              <c:tx>
                <c:strRef>
                  <c:f>'F1'!$X$73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{6E8F4E1D-31E0-452C-BB76-6A26B2412F62}</c15:txfldGUID>
                      <c15:f>'F1'!$X$73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1A-4E5A-AD9C-986DDC8D1E61}"/>
                </c:ext>
              </c:extLst>
            </c:dLbl>
            <c:dLbl>
              <c:idx val="5"/>
              <c:tx>
                <c:strRef>
                  <c:f>'F1'!$X$74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{33CEB515-4B96-42A0-9D13-0E2A7E0AFA30}</c15:txfldGUID>
                      <c15:f>'F1'!$X$74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91A-4E5A-AD9C-986DDC8D1E61}"/>
                </c:ext>
              </c:extLst>
            </c:dLbl>
            <c:dLbl>
              <c:idx val="6"/>
              <c:tx>
                <c:strRef>
                  <c:f>'F1'!$X$75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{27D394A0-5382-4739-89E1-7902DE939102}</c15:txfldGUID>
                      <c15:f>'F1'!$X$75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1A-4E5A-AD9C-986DDC8D1E61}"/>
                </c:ext>
              </c:extLst>
            </c:dLbl>
            <c:dLbl>
              <c:idx val="7"/>
              <c:tx>
                <c:strRef>
                  <c:f>'F1'!$X$76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{AB3B6639-0764-4389-B446-751B3E245730}</c15:txfldGUID>
                      <c15:f>'F1'!$X$76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1A-4E5A-AD9C-986DDC8D1E61}"/>
                </c:ext>
              </c:extLst>
            </c:dLbl>
            <c:dLbl>
              <c:idx val="8"/>
              <c:tx>
                <c:strRef>
                  <c:f>'F1'!$X$77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{9E7E55E4-189D-4649-AC00-813C48E70678}</c15:txfldGUID>
                      <c15:f>'F1'!$X$77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1A-4E5A-AD9C-986DDC8D1E61}"/>
                </c:ext>
              </c:extLst>
            </c:dLbl>
            <c:dLbl>
              <c:idx val="9"/>
              <c:tx>
                <c:strRef>
                  <c:f>'F1'!$X$78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{ABC7604F-027C-4A78-ADAE-F821E3D1A311}</c15:txfldGUID>
                      <c15:f>'F1'!$X$78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1A-4E5A-AD9C-986DDC8D1E61}"/>
                </c:ext>
              </c:extLst>
            </c:dLbl>
            <c:dLbl>
              <c:idx val="10"/>
              <c:tx>
                <c:strRef>
                  <c:f>'F1'!$X$79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{0B816D63-5FE2-46B0-A9EB-A731965D08DF}</c15:txfldGUID>
                      <c15:f>'F1'!$X$79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1A-4E5A-AD9C-986DDC8D1E61}"/>
                </c:ext>
              </c:extLst>
            </c:dLbl>
            <c:dLbl>
              <c:idx val="11"/>
              <c:tx>
                <c:strRef>
                  <c:f>'F1'!$X$80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{750C667D-0DDB-4503-901F-A085F7C5BED8}</c15:txfldGUID>
                      <c15:f>'F1'!$X$80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A91A-4E5A-AD9C-986DDC8D1E61}"/>
                </c:ext>
              </c:extLst>
            </c:dLbl>
            <c:dLbl>
              <c:idx val="12"/>
              <c:tx>
                <c:strRef>
                  <c:f>'F1'!$X$81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{3EF85479-EAEC-410B-94CB-61620437B2C8}</c15:txfldGUID>
                      <c15:f>'F1'!$X$81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1A-4E5A-AD9C-986DDC8D1E61}"/>
                </c:ext>
              </c:extLst>
            </c:dLbl>
            <c:dLbl>
              <c:idx val="13"/>
              <c:tx>
                <c:strRef>
                  <c:f>'F1'!$X$82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{DC439FF1-7662-4181-A277-2263E38612EE}</c15:txfldGUID>
                      <c15:f>'F1'!$X$82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1A-4E5A-AD9C-986DDC8D1E61}"/>
                </c:ext>
              </c:extLst>
            </c:dLbl>
            <c:dLbl>
              <c:idx val="14"/>
              <c:tx>
                <c:strRef>
                  <c:f>'F1'!$X$83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{CE24F5A1-445C-4904-BAC8-6B18D041CA52}</c15:txfldGUID>
                      <c15:f>'F1'!$X$83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1A-4E5A-AD9C-986DDC8D1E61}"/>
                </c:ext>
              </c:extLst>
            </c:dLbl>
            <c:dLbl>
              <c:idx val="15"/>
              <c:tx>
                <c:strRef>
                  <c:f>'F1'!$X$84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{2C59F1E7-BF2E-46E7-A0B0-29BBC7F176DD}</c15:txfldGUID>
                      <c15:f>'F1'!$X$84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1A-4E5A-AD9C-986DDC8D1E61}"/>
                </c:ext>
              </c:extLst>
            </c:dLbl>
            <c:dLbl>
              <c:idx val="16"/>
              <c:tx>
                <c:strRef>
                  <c:f>'F1'!$X$85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{60ACCFEB-5C8E-4C36-A25C-9F69E46BAC69}</c15:txfldGUID>
                      <c15:f>'F1'!$X$85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1A-4E5A-AD9C-986DDC8D1E61}"/>
                </c:ext>
              </c:extLst>
            </c:dLbl>
            <c:dLbl>
              <c:idx val="17"/>
              <c:tx>
                <c:strRef>
                  <c:f>'F1'!$X$86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{11D3BB3F-E6A0-4EE6-A401-50676E355ACC}</c15:txfldGUID>
                      <c15:f>'F1'!$X$86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A91A-4E5A-AD9C-986DDC8D1E61}"/>
                </c:ext>
              </c:extLst>
            </c:dLbl>
            <c:dLbl>
              <c:idx val="18"/>
              <c:tx>
                <c:strRef>
                  <c:f>'F1'!$X$87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{ACB7A709-8593-47E1-B251-6189EB0F29E4}</c15:txfldGUID>
                      <c15:f>'F1'!$X$87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1A-4E5A-AD9C-986DDC8D1E61}"/>
                </c:ext>
              </c:extLst>
            </c:dLbl>
            <c:dLbl>
              <c:idx val="19"/>
              <c:tx>
                <c:strRef>
                  <c:f>'F1'!$X$88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{8714C4E0-5DE1-4625-8D40-459F6BEC2423}</c15:txfldGUID>
                      <c15:f>'F1'!$X$88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1A-4E5A-AD9C-986DDC8D1E61}"/>
                </c:ext>
              </c:extLst>
            </c:dLbl>
            <c:dLbl>
              <c:idx val="20"/>
              <c:tx>
                <c:strRef>
                  <c:f>'F1'!$X$89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{0E0AD35A-8AFB-4A6C-AEDB-1B6EA0B724F7}</c15:txfldGUID>
                      <c15:f>'F1'!$X$89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1A-4E5A-AD9C-986DDC8D1E61}"/>
                </c:ext>
              </c:extLst>
            </c:dLbl>
            <c:dLbl>
              <c:idx val="21"/>
              <c:tx>
                <c:strRef>
                  <c:f>'F1'!$X$90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{6202E373-FCC7-4CC1-A325-80D8D67B83DA}</c15:txfldGUID>
                      <c15:f>'F1'!$X$90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1A-4E5A-AD9C-986DDC8D1E61}"/>
                </c:ext>
              </c:extLst>
            </c:dLbl>
            <c:dLbl>
              <c:idx val="22"/>
              <c:tx>
                <c:strRef>
                  <c:f>'F1'!$X$91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{F5587C9D-2A28-4D2B-87E5-F08B73F62FB9}</c15:txfldGUID>
                      <c15:f>'F1'!$X$91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1A-4E5A-AD9C-986DDC8D1E61}"/>
                </c:ext>
              </c:extLst>
            </c:dLbl>
            <c:dLbl>
              <c:idx val="23"/>
              <c:tx>
                <c:strRef>
                  <c:f>'F1'!$X$92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{C4C75391-BF10-41CB-871D-2A162632E85C}</c15:txfldGUID>
                      <c15:f>'F1'!$X$92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A91A-4E5A-AD9C-986DDC8D1E61}"/>
                </c:ext>
              </c:extLst>
            </c:dLbl>
            <c:dLbl>
              <c:idx val="24"/>
              <c:tx>
                <c:strRef>
                  <c:f>'F1'!$X$93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{18ADA67B-78B7-4BCE-AB15-B7C472D59400}</c15:txfldGUID>
                      <c15:f>'F1'!$X$93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1A-4E5A-AD9C-986DDC8D1E61}"/>
                </c:ext>
              </c:extLst>
            </c:dLbl>
            <c:dLbl>
              <c:idx val="25"/>
              <c:tx>
                <c:strRef>
                  <c:f>'F1'!$X$94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{DD37B351-420F-46D0-A667-1BEAB90D8D64}</c15:txfldGUID>
                      <c15:f>'F1'!$X$94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1A-4E5A-AD9C-986DDC8D1E61}"/>
                </c:ext>
              </c:extLst>
            </c:dLbl>
            <c:dLbl>
              <c:idx val="26"/>
              <c:tx>
                <c:strRef>
                  <c:f>'F1'!$X$95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{A3001BF0-778D-4EAC-9A73-86514CBF56AB}</c15:txfldGUID>
                      <c15:f>'F1'!$X$95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1A-4E5A-AD9C-986DDC8D1E61}"/>
                </c:ext>
              </c:extLst>
            </c:dLbl>
            <c:dLbl>
              <c:idx val="27"/>
              <c:tx>
                <c:strRef>
                  <c:f>'F1'!$X$96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{DAB15D90-724A-4F05-A693-7593324E56FF}</c15:txfldGUID>
                      <c15:f>'F1'!$X$96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1A-4E5A-AD9C-986DDC8D1E61}"/>
                </c:ext>
              </c:extLst>
            </c:dLbl>
            <c:dLbl>
              <c:idx val="28"/>
              <c:tx>
                <c:strRef>
                  <c:f>'F1'!$X$97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{71074F6D-ABC8-4123-86F3-3FE86BFC2A7F}</c15:txfldGUID>
                      <c15:f>'F1'!$X$97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1A-4E5A-AD9C-986DDC8D1E61}"/>
                </c:ext>
              </c:extLst>
            </c:dLbl>
            <c:dLbl>
              <c:idx val="29"/>
              <c:tx>
                <c:strRef>
                  <c:f>'F1'!$X$98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{74104520-87EC-47AC-9C78-A3111C4BAA1E}</c15:txfldGUID>
                      <c15:f>'F1'!$X$98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A91A-4E5A-AD9C-986DDC8D1E61}"/>
                </c:ext>
              </c:extLst>
            </c:dLbl>
            <c:dLbl>
              <c:idx val="30"/>
              <c:tx>
                <c:strRef>
                  <c:f>'F1'!$X$99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{927A9928-AC99-4A69-9AA0-4CC35CE68AD3}</c15:txfldGUID>
                      <c15:f>'F1'!$X$99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1A-4E5A-AD9C-986DDC8D1E61}"/>
                </c:ext>
              </c:extLst>
            </c:dLbl>
            <c:dLbl>
              <c:idx val="31"/>
              <c:tx>
                <c:strRef>
                  <c:f>'F1'!$X$100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{6004168A-C32F-4FD7-9491-B03A4DB2659E}</c15:txfldGUID>
                      <c15:f>'F1'!$X$100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1A-4E5A-AD9C-986DDC8D1E61}"/>
                </c:ext>
              </c:extLst>
            </c:dLbl>
            <c:dLbl>
              <c:idx val="32"/>
              <c:tx>
                <c:strRef>
                  <c:f>'F1'!$X$101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{040EF469-4247-46AE-952F-C940F3255079}</c15:txfldGUID>
                      <c15:f>'F1'!$X$101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1A-4E5A-AD9C-986DDC8D1E61}"/>
                </c:ext>
              </c:extLst>
            </c:dLbl>
            <c:dLbl>
              <c:idx val="33"/>
              <c:tx>
                <c:strRef>
                  <c:f>'F1'!$X$102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{BC7E5829-8CB8-446B-925A-1249A870BC48}</c15:txfldGUID>
                      <c15:f>'F1'!$X$102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1A-4E5A-AD9C-986DDC8D1E61}"/>
                </c:ext>
              </c:extLst>
            </c:dLbl>
            <c:dLbl>
              <c:idx val="34"/>
              <c:tx>
                <c:strRef>
                  <c:f>'F1'!$X$103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{7B20E70D-E80A-4F38-ABE7-A192A7C35617}</c15:txfldGUID>
                      <c15:f>'F1'!$X$103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1A-4E5A-AD9C-986DDC8D1E61}"/>
                </c:ext>
              </c:extLst>
            </c:dLbl>
            <c:dLbl>
              <c:idx val="35"/>
              <c:tx>
                <c:strRef>
                  <c:f>'F1'!$X$104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{B31378C2-FDFD-4226-92A1-F5AED149EE9B}</c15:txfldGUID>
                      <c15:f>'F1'!$X$104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A91A-4E5A-AD9C-986DDC8D1E61}"/>
                </c:ext>
              </c:extLst>
            </c:dLbl>
            <c:dLbl>
              <c:idx val="36"/>
              <c:tx>
                <c:strRef>
                  <c:f>'F1'!$X$105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{9C372756-8D90-4861-B8F0-F3328E5E266B}</c15:txfldGUID>
                      <c15:f>'F1'!$X$105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A91A-4E5A-AD9C-986DDC8D1E61}"/>
                </c:ext>
              </c:extLst>
            </c:dLbl>
            <c:dLbl>
              <c:idx val="37"/>
              <c:tx>
                <c:strRef>
                  <c:f>'F1'!$X$106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{FA90A7C9-1987-46EF-BC40-D001D19A776F}</c15:txfldGUID>
                      <c15:f>'F1'!$X$106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A91A-4E5A-AD9C-986DDC8D1E61}"/>
                </c:ext>
              </c:extLst>
            </c:dLbl>
            <c:dLbl>
              <c:idx val="38"/>
              <c:tx>
                <c:strRef>
                  <c:f>'F1'!$X$107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{C4F1ECEA-F2C2-4B3B-AD25-018CA514A280}</c15:txfldGUID>
                      <c15:f>'F1'!$X$107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A91A-4E5A-AD9C-986DDC8D1E61}"/>
                </c:ext>
              </c:extLst>
            </c:dLbl>
            <c:dLbl>
              <c:idx val="39"/>
              <c:tx>
                <c:strRef>
                  <c:f>'F1'!$X$108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{9F5130E1-1864-4149-B6DB-A17C21226D11}</c15:txfldGUID>
                      <c15:f>'F1'!$X$108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A91A-4E5A-AD9C-986DDC8D1E61}"/>
                </c:ext>
              </c:extLst>
            </c:dLbl>
            <c:dLbl>
              <c:idx val="40"/>
              <c:tx>
                <c:strRef>
                  <c:f>'F1'!$X$109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{40710F63-18F6-4C4B-98E9-D10B97607E89}</c15:txfldGUID>
                      <c15:f>'F1'!$X$109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A91A-4E5A-AD9C-986DDC8D1E61}"/>
                </c:ext>
              </c:extLst>
            </c:dLbl>
            <c:dLbl>
              <c:idx val="41"/>
              <c:tx>
                <c:strRef>
                  <c:f>'F1'!$X$110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{B35C395A-6248-4D02-9119-02D4730F62F0}</c15:txfldGUID>
                      <c15:f>'F1'!$X$110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A91A-4E5A-AD9C-986DDC8D1E61}"/>
                </c:ext>
              </c:extLst>
            </c:dLbl>
            <c:dLbl>
              <c:idx val="42"/>
              <c:tx>
                <c:strRef>
                  <c:f>'F1'!$X$111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{1EB65A1F-0FF3-4061-B860-27F32BFAB2E1}</c15:txfldGUID>
                      <c15:f>'F1'!$X$111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A91A-4E5A-AD9C-986DDC8D1E61}"/>
                </c:ext>
              </c:extLst>
            </c:dLbl>
            <c:dLbl>
              <c:idx val="43"/>
              <c:tx>
                <c:strRef>
                  <c:f>'F1'!$X$112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{8F95B8DB-2EBE-440D-B90C-8BFCA1D48C90}</c15:txfldGUID>
                      <c15:f>'F1'!$X$112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A91A-4E5A-AD9C-986DDC8D1E61}"/>
                </c:ext>
              </c:extLst>
            </c:dLbl>
            <c:dLbl>
              <c:idx val="44"/>
              <c:tx>
                <c:strRef>
                  <c:f>'F1'!$X$113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{54FEEA92-C7A9-49A8-967D-1AE2001A564F}</c15:txfldGUID>
                      <c15:f>'F1'!$X$113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A91A-4E5A-AD9C-986DDC8D1E61}"/>
                </c:ext>
              </c:extLst>
            </c:dLbl>
            <c:dLbl>
              <c:idx val="45"/>
              <c:tx>
                <c:strRef>
                  <c:f>'F1'!$X$114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{A0B9C42A-15EB-477A-9A84-3EC2133FF890}</c15:txfldGUID>
                      <c15:f>'F1'!$X$114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A91A-4E5A-AD9C-986DDC8D1E61}"/>
                </c:ext>
              </c:extLst>
            </c:dLbl>
            <c:dLbl>
              <c:idx val="46"/>
              <c:tx>
                <c:strRef>
                  <c:f>'F1'!$X$115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{76705A62-9BD6-4792-AF2F-054C3634F39F}</c15:txfldGUID>
                      <c15:f>'F1'!$X$115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A91A-4E5A-AD9C-986DDC8D1E61}"/>
                </c:ext>
              </c:extLst>
            </c:dLbl>
            <c:dLbl>
              <c:idx val="47"/>
              <c:tx>
                <c:strRef>
                  <c:f>'F1'!$X$116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{89B44DEB-EAE2-492B-A3A1-7CE006E4C216}</c15:txfldGUID>
                      <c15:f>'F1'!$X$116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A91A-4E5A-AD9C-986DDC8D1E61}"/>
                </c:ext>
              </c:extLst>
            </c:dLbl>
            <c:dLbl>
              <c:idx val="48"/>
              <c:tx>
                <c:strRef>
                  <c:f>'F1'!$X$117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{503D8436-34DE-458F-B656-E04B6EEF8C5C}</c15:txfldGUID>
                      <c15:f>'F1'!$X$117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A91A-4E5A-AD9C-986DDC8D1E61}"/>
                </c:ext>
              </c:extLst>
            </c:dLbl>
            <c:dLbl>
              <c:idx val="49"/>
              <c:tx>
                <c:strRef>
                  <c:f>'F1'!$X$118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{3B422373-F476-4139-A628-D24550B4FACC}</c15:txfldGUID>
                      <c15:f>'F1'!$X$118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A91A-4E5A-AD9C-986DDC8D1E61}"/>
                </c:ext>
              </c:extLst>
            </c:dLbl>
            <c:dLbl>
              <c:idx val="50"/>
              <c:tx>
                <c:strRef>
                  <c:f>'F1'!$X$119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{1E836701-867E-4F61-831B-B01A46284C7E}</c15:txfldGUID>
                      <c15:f>'F1'!$X$119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A91A-4E5A-AD9C-986DDC8D1E61}"/>
                </c:ext>
              </c:extLst>
            </c:dLbl>
            <c:dLbl>
              <c:idx val="51"/>
              <c:tx>
                <c:strRef>
                  <c:f>'F1'!$X$120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{20DB0925-89D0-4234-8420-334DC4DBDAC1}</c15:txfldGUID>
                      <c15:f>'F1'!$X$120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A91A-4E5A-AD9C-986DDC8D1E61}"/>
                </c:ext>
              </c:extLst>
            </c:dLbl>
            <c:dLbl>
              <c:idx val="52"/>
              <c:tx>
                <c:strRef>
                  <c:f>'F1'!$X$121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{D4D7102F-63A6-4137-B98B-502D7B49E6BB}</c15:txfldGUID>
                      <c15:f>'F1'!$X$121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A91A-4E5A-AD9C-986DDC8D1E61}"/>
                </c:ext>
              </c:extLst>
            </c:dLbl>
            <c:dLbl>
              <c:idx val="53"/>
              <c:tx>
                <c:strRef>
                  <c:f>'F1'!$X$122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{510118A6-98CC-4632-B26E-17BFB0B95F51}</c15:txfldGUID>
                      <c15:f>'F1'!$X$122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A91A-4E5A-AD9C-986DDC8D1E61}"/>
                </c:ext>
              </c:extLst>
            </c:dLbl>
            <c:dLbl>
              <c:idx val="54"/>
              <c:tx>
                <c:strRef>
                  <c:f>'F1'!$X$123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{0FF85FC2-41BE-4217-9923-0D1A32F3F303}</c15:txfldGUID>
                      <c15:f>'F1'!$X$123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A91A-4E5A-AD9C-986DDC8D1E61}"/>
                </c:ext>
              </c:extLst>
            </c:dLbl>
            <c:dLbl>
              <c:idx val="55"/>
              <c:tx>
                <c:strRef>
                  <c:f>'F1'!$X$124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{564411E9-5D39-4F95-BD1D-B908BA15D500}</c15:txfldGUID>
                      <c15:f>'F1'!$X$124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A91A-4E5A-AD9C-986DDC8D1E61}"/>
                </c:ext>
              </c:extLst>
            </c:dLbl>
            <c:dLbl>
              <c:idx val="56"/>
              <c:tx>
                <c:strRef>
                  <c:f>'F1'!$X$125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{E0BAC65E-34F1-4534-99CF-F480FA2A524D}</c15:txfldGUID>
                      <c15:f>'F1'!$X$125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A91A-4E5A-AD9C-986DDC8D1E61}"/>
                </c:ext>
              </c:extLst>
            </c:dLbl>
            <c:dLbl>
              <c:idx val="57"/>
              <c:tx>
                <c:strRef>
                  <c:f>'F1'!$X$126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{8CAE94A7-98E2-4E7D-A0E0-5F76E1D6A29F}</c15:txfldGUID>
                      <c15:f>'F1'!$X$126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A91A-4E5A-AD9C-986DDC8D1E61}"/>
                </c:ext>
              </c:extLst>
            </c:dLbl>
            <c:dLbl>
              <c:idx val="58"/>
              <c:tx>
                <c:strRef>
                  <c:f>'F1'!$X$127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{32CF807B-A1E0-4C2C-83BF-4B051F04DBD8}</c15:txfldGUID>
                      <c15:f>'F1'!$X$127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A91A-4E5A-AD9C-986DDC8D1E61}"/>
                </c:ext>
              </c:extLst>
            </c:dLbl>
            <c:dLbl>
              <c:idx val="59"/>
              <c:tx>
                <c:strRef>
                  <c:f>'F1'!$X$128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{EEBA621B-887E-420A-BE04-F57974E4921E}</c15:txfldGUID>
                      <c15:f>'F1'!$X$128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A91A-4E5A-AD9C-986DDC8D1E61}"/>
                </c:ext>
              </c:extLst>
            </c:dLbl>
            <c:dLbl>
              <c:idx val="60"/>
              <c:tx>
                <c:strRef>
                  <c:f>'F1'!$X$129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{D684E85A-04BD-4A54-8B38-4822C3579480}</c15:txfldGUID>
                      <c15:f>'F1'!$X$129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A91A-4E5A-AD9C-986DDC8D1E61}"/>
                </c:ext>
              </c:extLst>
            </c:dLbl>
            <c:dLbl>
              <c:idx val="61"/>
              <c:tx>
                <c:strRef>
                  <c:f>'F1'!$X$130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{7179C6C0-F657-41B1-89B9-9085C2972B4C}</c15:txfldGUID>
                      <c15:f>'F1'!$X$130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A91A-4E5A-AD9C-986DDC8D1E61}"/>
                </c:ext>
              </c:extLst>
            </c:dLbl>
            <c:dLbl>
              <c:idx val="62"/>
              <c:tx>
                <c:strRef>
                  <c:f>'F1'!$X$131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{378572AF-99FD-4739-B3B0-91662C3EC044}</c15:txfldGUID>
                      <c15:f>'F1'!$X$131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A91A-4E5A-AD9C-986DDC8D1E61}"/>
                </c:ext>
              </c:extLst>
            </c:dLbl>
            <c:dLbl>
              <c:idx val="63"/>
              <c:tx>
                <c:strRef>
                  <c:f>'F1'!$X$132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{50F5C1E4-F214-474F-8A77-B9355C40D092}</c15:txfldGUID>
                      <c15:f>'F1'!$X$132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A91A-4E5A-AD9C-986DDC8D1E61}"/>
                </c:ext>
              </c:extLst>
            </c:dLbl>
            <c:dLbl>
              <c:idx val="64"/>
              <c:tx>
                <c:strRef>
                  <c:f>'F1'!$X$133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{6E494CFC-4FE3-4FB5-A18A-484DE1341754}</c15:txfldGUID>
                      <c15:f>'F1'!$X$133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A91A-4E5A-AD9C-986DDC8D1E61}"/>
                </c:ext>
              </c:extLst>
            </c:dLbl>
            <c:dLbl>
              <c:idx val="65"/>
              <c:tx>
                <c:strRef>
                  <c:f>'F1'!$X$134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{45BB8057-21DD-40C2-8C4B-DFACC1D585E6}</c15:txfldGUID>
                      <c15:f>'F1'!$X$134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A91A-4E5A-AD9C-986DDC8D1E61}"/>
                </c:ext>
              </c:extLst>
            </c:dLbl>
            <c:dLbl>
              <c:idx val="66"/>
              <c:tx>
                <c:strRef>
                  <c:f>'F1'!$X$135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{52E691E3-2D9E-48B4-8D57-64E5B8A68E6D}</c15:txfldGUID>
                      <c15:f>'F1'!$X$135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A91A-4E5A-AD9C-986DDC8D1E61}"/>
                </c:ext>
              </c:extLst>
            </c:dLbl>
            <c:dLbl>
              <c:idx val="67"/>
              <c:tx>
                <c:strRef>
                  <c:f>'F1'!$X$136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{85170418-58B6-4E3F-A194-299306F7A370}</c15:txfldGUID>
                      <c15:f>'F1'!$X$136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A91A-4E5A-AD9C-986DDC8D1E61}"/>
                </c:ext>
              </c:extLst>
            </c:dLbl>
            <c:dLbl>
              <c:idx val="68"/>
              <c:tx>
                <c:strRef>
                  <c:f>'F1'!$X$137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{5831142A-EAF8-49DD-A9E1-E5CD8107AA20}</c15:txfldGUID>
                      <c15:f>'F1'!$X$137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A91A-4E5A-AD9C-986DDC8D1E61}"/>
                </c:ext>
              </c:extLst>
            </c:dLbl>
            <c:dLbl>
              <c:idx val="69"/>
              <c:tx>
                <c:strRef>
                  <c:f>'F1'!$X$138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{2998E72D-EF05-478E-B796-821A21170109}</c15:txfldGUID>
                      <c15:f>'F1'!$X$138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A91A-4E5A-AD9C-986DDC8D1E61}"/>
                </c:ext>
              </c:extLst>
            </c:dLbl>
            <c:dLbl>
              <c:idx val="70"/>
              <c:tx>
                <c:strRef>
                  <c:f>'F1'!$X$139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{296CCE3B-6117-41DC-BF20-85518FF45366}</c15:txfldGUID>
                      <c15:f>'F1'!$X$139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A91A-4E5A-AD9C-986DDC8D1E61}"/>
                </c:ext>
              </c:extLst>
            </c:dLbl>
            <c:dLbl>
              <c:idx val="71"/>
              <c:tx>
                <c:strRef>
                  <c:f>'F1'!$X$140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{1AF095E5-7F81-4C1A-91B0-03A1206B8E12}</c15:txfldGUID>
                      <c15:f>'F1'!$X$140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A91A-4E5A-AD9C-986DDC8D1E61}"/>
                </c:ext>
              </c:extLst>
            </c:dLbl>
            <c:dLbl>
              <c:idx val="72"/>
              <c:tx>
                <c:strRef>
                  <c:f>'F1'!$X$141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{D2BCC9F5-593D-4F6A-9D58-E77A8A28E1B8}</c15:txfldGUID>
                      <c15:f>'F1'!$X$141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A91A-4E5A-AD9C-986DDC8D1E61}"/>
                </c:ext>
              </c:extLst>
            </c:dLbl>
            <c:dLbl>
              <c:idx val="73"/>
              <c:tx>
                <c:strRef>
                  <c:f>'F1'!$X$142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{CFD994D0-A52D-4262-B464-0B736CC91738}</c15:txfldGUID>
                      <c15:f>'F1'!$X$142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A91A-4E5A-AD9C-986DDC8D1E61}"/>
                </c:ext>
              </c:extLst>
            </c:dLbl>
            <c:dLbl>
              <c:idx val="74"/>
              <c:tx>
                <c:strRef>
                  <c:f>'F1'!$X$143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{99833F3B-2C2A-4C25-85FD-4AA4033DBF54}</c15:txfldGUID>
                      <c15:f>'F1'!$X$143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A91A-4E5A-AD9C-986DDC8D1E61}"/>
                </c:ext>
              </c:extLst>
            </c:dLbl>
            <c:dLbl>
              <c:idx val="75"/>
              <c:tx>
                <c:strRef>
                  <c:f>'F1'!$X$144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{EF1A7C7E-AB42-4EB9-AB73-82C4624CD357}</c15:txfldGUID>
                      <c15:f>'F1'!$X$144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A91A-4E5A-AD9C-986DDC8D1E61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 u="none">
                    <a:solidFill>
                      <a:schemeClr val="tx1"/>
                    </a:solidFill>
                    <a:latin typeface="Castellar" panose="020A0402060406010301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'F1'!$U$72:$U$147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'F1'!$V$72:$V$147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A91A-4E5A-AD9C-986DDC8D1E61}"/>
            </c:ext>
          </c:extLst>
        </c:ser>
        <c:ser>
          <c:idx val="1"/>
          <c:order val="1"/>
          <c:tx>
            <c:strRef>
              <c:f>'F1'!$AO$18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1.3062404084735385E-2"/>
                  <c:y val="1.1396011396011452E-3"/>
                </c:manualLayout>
              </c:layout>
              <c:tx>
                <c:strRef>
                  <c:f>'F1'!$AO$22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 u="none"/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{7851E373-BF5D-44C4-8EEE-A7CB59EB2852}</c15:txfldGUID>
                      <c15:f>'F1'!$AO$22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A91A-4E5A-AD9C-986DDC8D1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u="none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'F1'!$AO$20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'F1'!$AO$21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A91A-4E5A-AD9C-986DDC8D1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787328"/>
        <c:axId val="466813696"/>
      </c:scatterChart>
      <c:valAx>
        <c:axId val="46678732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6813696"/>
        <c:crosses val="autoZero"/>
        <c:crossBetween val="midCat"/>
        <c:majorUnit val="100"/>
      </c:valAx>
      <c:valAx>
        <c:axId val="46681369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678732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5786329475209042"/>
          <c:y val="0.6776800592233696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000" u="none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u="sng">
          <a:solidFill>
            <a:schemeClr val="bg1"/>
          </a:solidFill>
        </a:defRPr>
      </a:pPr>
      <a:endParaRPr lang="fr-FR"/>
    </a:p>
  </c:txPr>
  <c:printSettings>
    <c:headerFooter/>
    <c:pageMargins b="0.75000000000000788" l="0.70000000000000062" r="0.70000000000000062" t="0.75000000000000788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3338132817618E-3"/>
          <c:y val="7.0732299344173486E-5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'F2'!$T$71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'F2'!$X$69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{241A3BC5-5427-40AA-9D63-6E20948B67B0}</c15:txfldGUID>
                      <c15:f>'F2'!$X$69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688-465E-ABB9-CC35BA1D1900}"/>
                </c:ext>
              </c:extLst>
            </c:dLbl>
            <c:dLbl>
              <c:idx val="1"/>
              <c:tx>
                <c:strRef>
                  <c:f>'F2'!$X$70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{2A5C1C76-6001-442B-8FE0-8B9B5726355D}</c15:txfldGUID>
                      <c15:f>'F2'!$X$70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688-465E-ABB9-CC35BA1D1900}"/>
                </c:ext>
              </c:extLst>
            </c:dLbl>
            <c:dLbl>
              <c:idx val="2"/>
              <c:tx>
                <c:strRef>
                  <c:f>'F2'!$X$71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{C7331226-5902-4603-8652-15339B041271}</c15:txfldGUID>
                      <c15:f>'F2'!$X$71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688-465E-ABB9-CC35BA1D1900}"/>
                </c:ext>
              </c:extLst>
            </c:dLbl>
            <c:dLbl>
              <c:idx val="3"/>
              <c:tx>
                <c:strRef>
                  <c:f>'F2'!$X$72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{1C268DD4-4E7D-4305-B2FC-8FD5104316B1}</c15:txfldGUID>
                      <c15:f>'F2'!$X$72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688-465E-ABB9-CC35BA1D1900}"/>
                </c:ext>
              </c:extLst>
            </c:dLbl>
            <c:dLbl>
              <c:idx val="4"/>
              <c:tx>
                <c:strRef>
                  <c:f>'F2'!$X$73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{9F1EE9FC-4728-44BC-B705-9F9E82BEA03A}</c15:txfldGUID>
                      <c15:f>'F2'!$X$73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688-465E-ABB9-CC35BA1D1900}"/>
                </c:ext>
              </c:extLst>
            </c:dLbl>
            <c:dLbl>
              <c:idx val="5"/>
              <c:tx>
                <c:strRef>
                  <c:f>'F2'!$X$74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{EFD62CAA-B138-4DD3-A9FB-143FDF835425}</c15:txfldGUID>
                      <c15:f>'F2'!$X$74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3688-465E-ABB9-CC35BA1D1900}"/>
                </c:ext>
              </c:extLst>
            </c:dLbl>
            <c:dLbl>
              <c:idx val="6"/>
              <c:tx>
                <c:strRef>
                  <c:f>'F2'!$X$75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{26C062A2-E1F1-4CEE-8968-9A51E3FEB5EE}</c15:txfldGUID>
                      <c15:f>'F2'!$X$75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688-465E-ABB9-CC35BA1D1900}"/>
                </c:ext>
              </c:extLst>
            </c:dLbl>
            <c:dLbl>
              <c:idx val="7"/>
              <c:tx>
                <c:strRef>
                  <c:f>'F2'!$X$76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{479F6981-20F2-4FBA-89EB-68852A5380AC}</c15:txfldGUID>
                      <c15:f>'F2'!$X$76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688-465E-ABB9-CC35BA1D1900}"/>
                </c:ext>
              </c:extLst>
            </c:dLbl>
            <c:dLbl>
              <c:idx val="8"/>
              <c:tx>
                <c:strRef>
                  <c:f>'F2'!$X$77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{4965D1B1-6928-4F90-BE14-0662D31E9C8C}</c15:txfldGUID>
                      <c15:f>'F2'!$X$77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688-465E-ABB9-CC35BA1D1900}"/>
                </c:ext>
              </c:extLst>
            </c:dLbl>
            <c:dLbl>
              <c:idx val="9"/>
              <c:tx>
                <c:strRef>
                  <c:f>'F2'!$X$78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{474EC348-387F-4DD3-BC61-44EEDE3A154F}</c15:txfldGUID>
                      <c15:f>'F2'!$X$78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688-465E-ABB9-CC35BA1D1900}"/>
                </c:ext>
              </c:extLst>
            </c:dLbl>
            <c:dLbl>
              <c:idx val="10"/>
              <c:tx>
                <c:strRef>
                  <c:f>'F2'!$X$79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{FF2297CF-18DD-4483-8BD0-4A385794ADA1}</c15:txfldGUID>
                      <c15:f>'F2'!$X$79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688-465E-ABB9-CC35BA1D1900}"/>
                </c:ext>
              </c:extLst>
            </c:dLbl>
            <c:dLbl>
              <c:idx val="11"/>
              <c:tx>
                <c:strRef>
                  <c:f>'F2'!$X$80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{805F301F-C832-4314-9466-B99803173376}</c15:txfldGUID>
                      <c15:f>'F2'!$X$80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3688-465E-ABB9-CC35BA1D1900}"/>
                </c:ext>
              </c:extLst>
            </c:dLbl>
            <c:dLbl>
              <c:idx val="12"/>
              <c:tx>
                <c:strRef>
                  <c:f>'F2'!$X$81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{F5D64ADC-EC76-4BE7-80C4-8AF7250ECDF4}</c15:txfldGUID>
                      <c15:f>'F2'!$X$81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688-465E-ABB9-CC35BA1D1900}"/>
                </c:ext>
              </c:extLst>
            </c:dLbl>
            <c:dLbl>
              <c:idx val="13"/>
              <c:tx>
                <c:strRef>
                  <c:f>'F2'!$X$82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{6F0209E9-76EB-4111-A6AF-FA39E95649D1}</c15:txfldGUID>
                      <c15:f>'F2'!$X$82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688-465E-ABB9-CC35BA1D1900}"/>
                </c:ext>
              </c:extLst>
            </c:dLbl>
            <c:dLbl>
              <c:idx val="14"/>
              <c:tx>
                <c:strRef>
                  <c:f>'F2'!$X$83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{FD388A46-B6FF-43AE-BF55-859128A38EEA}</c15:txfldGUID>
                      <c15:f>'F2'!$X$83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688-465E-ABB9-CC35BA1D1900}"/>
                </c:ext>
              </c:extLst>
            </c:dLbl>
            <c:dLbl>
              <c:idx val="15"/>
              <c:tx>
                <c:strRef>
                  <c:f>'F2'!$X$84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{1D291D11-89C8-49C0-833A-3AC878BB2775}</c15:txfldGUID>
                      <c15:f>'F2'!$X$84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688-465E-ABB9-CC35BA1D1900}"/>
                </c:ext>
              </c:extLst>
            </c:dLbl>
            <c:dLbl>
              <c:idx val="16"/>
              <c:tx>
                <c:strRef>
                  <c:f>'F2'!$X$85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{FD2B64F3-AE0D-4634-999F-E04EEE74CD64}</c15:txfldGUID>
                      <c15:f>'F2'!$X$85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688-465E-ABB9-CC35BA1D1900}"/>
                </c:ext>
              </c:extLst>
            </c:dLbl>
            <c:dLbl>
              <c:idx val="17"/>
              <c:tx>
                <c:strRef>
                  <c:f>'F2'!$X$86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{82A82E91-FD3B-4860-962F-EC430AD66C89}</c15:txfldGUID>
                      <c15:f>'F2'!$X$86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3688-465E-ABB9-CC35BA1D1900}"/>
                </c:ext>
              </c:extLst>
            </c:dLbl>
            <c:dLbl>
              <c:idx val="18"/>
              <c:tx>
                <c:strRef>
                  <c:f>'F2'!$X$87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{6E7AE4CF-0BF3-4737-A01F-6D1306D810F2}</c15:txfldGUID>
                      <c15:f>'F2'!$X$87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688-465E-ABB9-CC35BA1D1900}"/>
                </c:ext>
              </c:extLst>
            </c:dLbl>
            <c:dLbl>
              <c:idx val="19"/>
              <c:tx>
                <c:strRef>
                  <c:f>'F2'!$X$88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{E41B0A6C-88AB-4549-8B1E-D448FDDA9CB0}</c15:txfldGUID>
                      <c15:f>'F2'!$X$88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688-465E-ABB9-CC35BA1D1900}"/>
                </c:ext>
              </c:extLst>
            </c:dLbl>
            <c:dLbl>
              <c:idx val="20"/>
              <c:tx>
                <c:strRef>
                  <c:f>'F2'!$X$89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{246BBF84-69A3-4FE0-AD45-1E079EF232F0}</c15:txfldGUID>
                      <c15:f>'F2'!$X$89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688-465E-ABB9-CC35BA1D1900}"/>
                </c:ext>
              </c:extLst>
            </c:dLbl>
            <c:dLbl>
              <c:idx val="21"/>
              <c:tx>
                <c:strRef>
                  <c:f>'F2'!$X$90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{E83D8A76-4A12-4D5E-A091-AC987640428D}</c15:txfldGUID>
                      <c15:f>'F2'!$X$90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688-465E-ABB9-CC35BA1D1900}"/>
                </c:ext>
              </c:extLst>
            </c:dLbl>
            <c:dLbl>
              <c:idx val="22"/>
              <c:tx>
                <c:strRef>
                  <c:f>'F2'!$X$91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{B21F0453-E889-4FC3-9BD7-F81BDC28146B}</c15:txfldGUID>
                      <c15:f>'F2'!$X$91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688-465E-ABB9-CC35BA1D1900}"/>
                </c:ext>
              </c:extLst>
            </c:dLbl>
            <c:dLbl>
              <c:idx val="23"/>
              <c:tx>
                <c:strRef>
                  <c:f>'F2'!$X$92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{0A748122-EEC6-4022-905F-239CDCB45605}</c15:txfldGUID>
                      <c15:f>'F2'!$X$92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3688-465E-ABB9-CC35BA1D1900}"/>
                </c:ext>
              </c:extLst>
            </c:dLbl>
            <c:dLbl>
              <c:idx val="24"/>
              <c:tx>
                <c:strRef>
                  <c:f>'F2'!$X$93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{38676209-E9D8-490F-9E12-62E4E134AB12}</c15:txfldGUID>
                      <c15:f>'F2'!$X$93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688-465E-ABB9-CC35BA1D1900}"/>
                </c:ext>
              </c:extLst>
            </c:dLbl>
            <c:dLbl>
              <c:idx val="25"/>
              <c:tx>
                <c:strRef>
                  <c:f>'F2'!$X$94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{9C6193E2-DB6E-4D90-AA80-45CF1A642D2C}</c15:txfldGUID>
                      <c15:f>'F2'!$X$94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688-465E-ABB9-CC35BA1D1900}"/>
                </c:ext>
              </c:extLst>
            </c:dLbl>
            <c:dLbl>
              <c:idx val="26"/>
              <c:tx>
                <c:strRef>
                  <c:f>'F2'!$X$95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{0735EFE0-06F7-436B-A1B7-C70E0C2A8733}</c15:txfldGUID>
                      <c15:f>'F2'!$X$95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688-465E-ABB9-CC35BA1D1900}"/>
                </c:ext>
              </c:extLst>
            </c:dLbl>
            <c:dLbl>
              <c:idx val="27"/>
              <c:tx>
                <c:strRef>
                  <c:f>'F2'!$X$96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{AE6F961B-FF4F-48C3-A417-80FF4BD1DDBB}</c15:txfldGUID>
                      <c15:f>'F2'!$X$96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688-465E-ABB9-CC35BA1D1900}"/>
                </c:ext>
              </c:extLst>
            </c:dLbl>
            <c:dLbl>
              <c:idx val="28"/>
              <c:tx>
                <c:strRef>
                  <c:f>'F2'!$X$97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{61C6EA8F-885C-425A-9580-5192502B4C2D}</c15:txfldGUID>
                      <c15:f>'F2'!$X$97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688-465E-ABB9-CC35BA1D1900}"/>
                </c:ext>
              </c:extLst>
            </c:dLbl>
            <c:dLbl>
              <c:idx val="29"/>
              <c:tx>
                <c:strRef>
                  <c:f>'F2'!$X$98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{349EA2EF-4C33-4452-9BC2-4E148A22292D}</c15:txfldGUID>
                      <c15:f>'F2'!$X$98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3688-465E-ABB9-CC35BA1D1900}"/>
                </c:ext>
              </c:extLst>
            </c:dLbl>
            <c:dLbl>
              <c:idx val="30"/>
              <c:tx>
                <c:strRef>
                  <c:f>'F2'!$X$99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{70E44EFC-4F8B-4C52-B96F-BC74F9FAF819}</c15:txfldGUID>
                      <c15:f>'F2'!$X$99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688-465E-ABB9-CC35BA1D1900}"/>
                </c:ext>
              </c:extLst>
            </c:dLbl>
            <c:dLbl>
              <c:idx val="31"/>
              <c:tx>
                <c:strRef>
                  <c:f>'F2'!$X$100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{FC04044B-DC3B-48D2-9F8D-920F43B2FEA7}</c15:txfldGUID>
                      <c15:f>'F2'!$X$100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688-465E-ABB9-CC35BA1D1900}"/>
                </c:ext>
              </c:extLst>
            </c:dLbl>
            <c:dLbl>
              <c:idx val="32"/>
              <c:tx>
                <c:strRef>
                  <c:f>'F2'!$X$101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{BADFE77A-BC40-48F7-A699-11C404D35387}</c15:txfldGUID>
                      <c15:f>'F2'!$X$101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688-465E-ABB9-CC35BA1D1900}"/>
                </c:ext>
              </c:extLst>
            </c:dLbl>
            <c:dLbl>
              <c:idx val="33"/>
              <c:tx>
                <c:strRef>
                  <c:f>'F2'!$X$102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{A20B9806-C691-44C7-93C8-B73C9A73F5AB}</c15:txfldGUID>
                      <c15:f>'F2'!$X$102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688-465E-ABB9-CC35BA1D1900}"/>
                </c:ext>
              </c:extLst>
            </c:dLbl>
            <c:dLbl>
              <c:idx val="34"/>
              <c:tx>
                <c:strRef>
                  <c:f>'F2'!$X$103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{C861C4C5-FEC2-4163-B26B-FA63B704FD9E}</c15:txfldGUID>
                      <c15:f>'F2'!$X$103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688-465E-ABB9-CC35BA1D1900}"/>
                </c:ext>
              </c:extLst>
            </c:dLbl>
            <c:dLbl>
              <c:idx val="35"/>
              <c:tx>
                <c:strRef>
                  <c:f>'F2'!$X$104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{FBF005CC-8AC4-4708-BDBC-909469B262F9}</c15:txfldGUID>
                      <c15:f>'F2'!$X$104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3688-465E-ABB9-CC35BA1D1900}"/>
                </c:ext>
              </c:extLst>
            </c:dLbl>
            <c:dLbl>
              <c:idx val="36"/>
              <c:tx>
                <c:strRef>
                  <c:f>'F2'!$X$105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{36EA6FC2-31A7-4401-BA49-9260846042C6}</c15:txfldGUID>
                      <c15:f>'F2'!$X$105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3688-465E-ABB9-CC35BA1D1900}"/>
                </c:ext>
              </c:extLst>
            </c:dLbl>
            <c:dLbl>
              <c:idx val="37"/>
              <c:tx>
                <c:strRef>
                  <c:f>'F2'!$X$106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{45E2AB3E-0BE4-4563-A081-15A91BB2F767}</c15:txfldGUID>
                      <c15:f>'F2'!$X$106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3688-465E-ABB9-CC35BA1D1900}"/>
                </c:ext>
              </c:extLst>
            </c:dLbl>
            <c:dLbl>
              <c:idx val="38"/>
              <c:tx>
                <c:strRef>
                  <c:f>'F2'!$X$107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{77AD98F9-55A9-4BC0-B88F-5DFC8BC60003}</c15:txfldGUID>
                      <c15:f>'F2'!$X$107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3688-465E-ABB9-CC35BA1D1900}"/>
                </c:ext>
              </c:extLst>
            </c:dLbl>
            <c:dLbl>
              <c:idx val="39"/>
              <c:tx>
                <c:strRef>
                  <c:f>'F2'!$X$108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{6551E02E-E596-47E9-BF3A-607B8D9FD89E}</c15:txfldGUID>
                      <c15:f>'F2'!$X$108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3688-465E-ABB9-CC35BA1D1900}"/>
                </c:ext>
              </c:extLst>
            </c:dLbl>
            <c:dLbl>
              <c:idx val="40"/>
              <c:tx>
                <c:strRef>
                  <c:f>'F2'!$X$109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{31E46C16-3FEA-48D0-AE50-14FAD30F2C6A}</c15:txfldGUID>
                      <c15:f>'F2'!$X$109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3688-465E-ABB9-CC35BA1D1900}"/>
                </c:ext>
              </c:extLst>
            </c:dLbl>
            <c:dLbl>
              <c:idx val="41"/>
              <c:tx>
                <c:strRef>
                  <c:f>'F2'!$X$110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{B8358725-5DC1-4116-AC3E-9A223EEE126B}</c15:txfldGUID>
                      <c15:f>'F2'!$X$110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3688-465E-ABB9-CC35BA1D1900}"/>
                </c:ext>
              </c:extLst>
            </c:dLbl>
            <c:dLbl>
              <c:idx val="42"/>
              <c:tx>
                <c:strRef>
                  <c:f>'F2'!$X$111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{1E650F85-DF61-40B2-8681-E163CEF8E7E4}</c15:txfldGUID>
                      <c15:f>'F2'!$X$111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3688-465E-ABB9-CC35BA1D1900}"/>
                </c:ext>
              </c:extLst>
            </c:dLbl>
            <c:dLbl>
              <c:idx val="43"/>
              <c:tx>
                <c:strRef>
                  <c:f>'F2'!$X$112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{7D3DA288-D358-4FEF-893F-93AE73FFEC71}</c15:txfldGUID>
                      <c15:f>'F2'!$X$112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3688-465E-ABB9-CC35BA1D1900}"/>
                </c:ext>
              </c:extLst>
            </c:dLbl>
            <c:dLbl>
              <c:idx val="44"/>
              <c:tx>
                <c:strRef>
                  <c:f>'F2'!$X$113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{CC62A41C-789F-47FF-AEBB-E1593EDD145C}</c15:txfldGUID>
                      <c15:f>'F2'!$X$113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3688-465E-ABB9-CC35BA1D1900}"/>
                </c:ext>
              </c:extLst>
            </c:dLbl>
            <c:dLbl>
              <c:idx val="45"/>
              <c:tx>
                <c:strRef>
                  <c:f>'F2'!$X$114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{FF2C4545-4B6C-4134-9D5A-1D5412A7D664}</c15:txfldGUID>
                      <c15:f>'F2'!$X$114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3688-465E-ABB9-CC35BA1D1900}"/>
                </c:ext>
              </c:extLst>
            </c:dLbl>
            <c:dLbl>
              <c:idx val="46"/>
              <c:tx>
                <c:strRef>
                  <c:f>'F2'!$X$115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{BE399568-72A3-4823-AA65-0376CE6512E8}</c15:txfldGUID>
                      <c15:f>'F2'!$X$115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3688-465E-ABB9-CC35BA1D1900}"/>
                </c:ext>
              </c:extLst>
            </c:dLbl>
            <c:dLbl>
              <c:idx val="47"/>
              <c:tx>
                <c:strRef>
                  <c:f>'F2'!$X$116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{B7A554E0-9D49-4222-8E62-3C60D6093698}</c15:txfldGUID>
                      <c15:f>'F2'!$X$116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3688-465E-ABB9-CC35BA1D1900}"/>
                </c:ext>
              </c:extLst>
            </c:dLbl>
            <c:dLbl>
              <c:idx val="48"/>
              <c:tx>
                <c:strRef>
                  <c:f>'F2'!$X$117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{68E1278B-65BC-4DE0-95E0-6053B63B1F27}</c15:txfldGUID>
                      <c15:f>'F2'!$X$117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3688-465E-ABB9-CC35BA1D1900}"/>
                </c:ext>
              </c:extLst>
            </c:dLbl>
            <c:dLbl>
              <c:idx val="49"/>
              <c:tx>
                <c:strRef>
                  <c:f>'F2'!$X$118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{A59434D3-6DE6-4ECA-BFDA-565A77720D30}</c15:txfldGUID>
                      <c15:f>'F2'!$X$118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3688-465E-ABB9-CC35BA1D1900}"/>
                </c:ext>
              </c:extLst>
            </c:dLbl>
            <c:dLbl>
              <c:idx val="50"/>
              <c:tx>
                <c:strRef>
                  <c:f>'F2'!$X$119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{4DDBA1F9-296F-4DF9-8EE8-9A3E11793792}</c15:txfldGUID>
                      <c15:f>'F2'!$X$119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3688-465E-ABB9-CC35BA1D1900}"/>
                </c:ext>
              </c:extLst>
            </c:dLbl>
            <c:dLbl>
              <c:idx val="51"/>
              <c:tx>
                <c:strRef>
                  <c:f>'F2'!$X$120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{20296EA4-3A05-420B-8318-6FFB0298A654}</c15:txfldGUID>
                      <c15:f>'F2'!$X$120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3688-465E-ABB9-CC35BA1D1900}"/>
                </c:ext>
              </c:extLst>
            </c:dLbl>
            <c:dLbl>
              <c:idx val="52"/>
              <c:tx>
                <c:strRef>
                  <c:f>'F2'!$X$121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{49F8D4A3-FD6F-40CA-A930-449E5AD02EAA}</c15:txfldGUID>
                      <c15:f>'F2'!$X$121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3688-465E-ABB9-CC35BA1D1900}"/>
                </c:ext>
              </c:extLst>
            </c:dLbl>
            <c:dLbl>
              <c:idx val="53"/>
              <c:tx>
                <c:strRef>
                  <c:f>'F2'!$X$122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{9D22D289-F3B4-4753-925D-4964C5B867E3}</c15:txfldGUID>
                      <c15:f>'F2'!$X$122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3688-465E-ABB9-CC35BA1D1900}"/>
                </c:ext>
              </c:extLst>
            </c:dLbl>
            <c:dLbl>
              <c:idx val="54"/>
              <c:tx>
                <c:strRef>
                  <c:f>'F2'!$X$123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{F9970B1D-5F0F-4B77-9D54-00D89EDA2C15}</c15:txfldGUID>
                      <c15:f>'F2'!$X$123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3688-465E-ABB9-CC35BA1D1900}"/>
                </c:ext>
              </c:extLst>
            </c:dLbl>
            <c:dLbl>
              <c:idx val="55"/>
              <c:tx>
                <c:strRef>
                  <c:f>'F2'!$X$124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{BEEC94A1-0B83-424D-AFF6-E69B9753EB64}</c15:txfldGUID>
                      <c15:f>'F2'!$X$124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3688-465E-ABB9-CC35BA1D1900}"/>
                </c:ext>
              </c:extLst>
            </c:dLbl>
            <c:dLbl>
              <c:idx val="56"/>
              <c:tx>
                <c:strRef>
                  <c:f>'F2'!$X$125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{01E5B90E-7A97-4CF3-8D2E-368C09546BF0}</c15:txfldGUID>
                      <c15:f>'F2'!$X$125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3688-465E-ABB9-CC35BA1D1900}"/>
                </c:ext>
              </c:extLst>
            </c:dLbl>
            <c:dLbl>
              <c:idx val="57"/>
              <c:tx>
                <c:strRef>
                  <c:f>'F2'!$X$126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{6D7E5F97-5FD6-4847-8DC5-B3C37AB7870D}</c15:txfldGUID>
                      <c15:f>'F2'!$X$126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3688-465E-ABB9-CC35BA1D1900}"/>
                </c:ext>
              </c:extLst>
            </c:dLbl>
            <c:dLbl>
              <c:idx val="58"/>
              <c:tx>
                <c:strRef>
                  <c:f>'F2'!$X$127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{22BE322C-E01D-468E-9BCF-E2DE7FA75F19}</c15:txfldGUID>
                      <c15:f>'F2'!$X$127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3688-465E-ABB9-CC35BA1D1900}"/>
                </c:ext>
              </c:extLst>
            </c:dLbl>
            <c:dLbl>
              <c:idx val="59"/>
              <c:tx>
                <c:strRef>
                  <c:f>'F2'!$X$128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{A8317163-647E-4F93-BD97-30B881880CDA}</c15:txfldGUID>
                      <c15:f>'F2'!$X$128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3688-465E-ABB9-CC35BA1D1900}"/>
                </c:ext>
              </c:extLst>
            </c:dLbl>
            <c:dLbl>
              <c:idx val="60"/>
              <c:tx>
                <c:strRef>
                  <c:f>'F2'!$X$129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{AC5467AF-DED8-48C7-A697-C8DA21FA0131}</c15:txfldGUID>
                      <c15:f>'F2'!$X$129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3688-465E-ABB9-CC35BA1D1900}"/>
                </c:ext>
              </c:extLst>
            </c:dLbl>
            <c:dLbl>
              <c:idx val="61"/>
              <c:tx>
                <c:strRef>
                  <c:f>'F2'!$X$130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{85D4ED21-452E-4FB5-8F06-9FEC4F023197}</c15:txfldGUID>
                      <c15:f>'F2'!$X$130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3688-465E-ABB9-CC35BA1D1900}"/>
                </c:ext>
              </c:extLst>
            </c:dLbl>
            <c:dLbl>
              <c:idx val="62"/>
              <c:tx>
                <c:strRef>
                  <c:f>'F2'!$X$131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{4BDC9A22-3AAA-41A7-8982-81DE49D11AFB}</c15:txfldGUID>
                      <c15:f>'F2'!$X$131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3688-465E-ABB9-CC35BA1D1900}"/>
                </c:ext>
              </c:extLst>
            </c:dLbl>
            <c:dLbl>
              <c:idx val="63"/>
              <c:tx>
                <c:strRef>
                  <c:f>'F2'!$X$132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{DE951167-478C-41D1-8A71-E9244E371239}</c15:txfldGUID>
                      <c15:f>'F2'!$X$132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3688-465E-ABB9-CC35BA1D1900}"/>
                </c:ext>
              </c:extLst>
            </c:dLbl>
            <c:dLbl>
              <c:idx val="64"/>
              <c:tx>
                <c:strRef>
                  <c:f>'F2'!$X$133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{E6E8D04C-F198-49FD-B1D0-9729B90E8AEC}</c15:txfldGUID>
                      <c15:f>'F2'!$X$133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3688-465E-ABB9-CC35BA1D1900}"/>
                </c:ext>
              </c:extLst>
            </c:dLbl>
            <c:dLbl>
              <c:idx val="65"/>
              <c:tx>
                <c:strRef>
                  <c:f>'F2'!$X$134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{4FF994A7-F1D4-4F0F-9F20-77D7B293E860}</c15:txfldGUID>
                      <c15:f>'F2'!$X$134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3688-465E-ABB9-CC35BA1D1900}"/>
                </c:ext>
              </c:extLst>
            </c:dLbl>
            <c:dLbl>
              <c:idx val="66"/>
              <c:tx>
                <c:strRef>
                  <c:f>'F2'!$X$135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{CDCC58BC-E6C7-4F1E-B0D7-0D9389D8BBEC}</c15:txfldGUID>
                      <c15:f>'F2'!$X$135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3688-465E-ABB9-CC35BA1D1900}"/>
                </c:ext>
              </c:extLst>
            </c:dLbl>
            <c:dLbl>
              <c:idx val="67"/>
              <c:tx>
                <c:strRef>
                  <c:f>'F2'!$X$136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{21ED41BC-1E61-434D-BA0E-981EE017B3A4}</c15:txfldGUID>
                      <c15:f>'F2'!$X$136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3688-465E-ABB9-CC35BA1D1900}"/>
                </c:ext>
              </c:extLst>
            </c:dLbl>
            <c:dLbl>
              <c:idx val="68"/>
              <c:tx>
                <c:strRef>
                  <c:f>'F2'!$X$137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{E12B985C-8032-4090-BF67-AC2206EF2FE7}</c15:txfldGUID>
                      <c15:f>'F2'!$X$137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3688-465E-ABB9-CC35BA1D1900}"/>
                </c:ext>
              </c:extLst>
            </c:dLbl>
            <c:dLbl>
              <c:idx val="69"/>
              <c:tx>
                <c:strRef>
                  <c:f>'F2'!$X$138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{DAFBC53F-781C-4C78-837C-9F800BD6488F}</c15:txfldGUID>
                      <c15:f>'F2'!$X$138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3688-465E-ABB9-CC35BA1D1900}"/>
                </c:ext>
              </c:extLst>
            </c:dLbl>
            <c:dLbl>
              <c:idx val="70"/>
              <c:tx>
                <c:strRef>
                  <c:f>'F2'!$X$139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{061B6451-CF17-470F-93A0-CBEB2386D859}</c15:txfldGUID>
                      <c15:f>'F2'!$X$139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3688-465E-ABB9-CC35BA1D1900}"/>
                </c:ext>
              </c:extLst>
            </c:dLbl>
            <c:dLbl>
              <c:idx val="71"/>
              <c:tx>
                <c:strRef>
                  <c:f>'F2'!$X$140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{4A183C99-81A8-4FF3-835B-C952AF160239}</c15:txfldGUID>
                      <c15:f>'F2'!$X$140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3688-465E-ABB9-CC35BA1D1900}"/>
                </c:ext>
              </c:extLst>
            </c:dLbl>
            <c:dLbl>
              <c:idx val="72"/>
              <c:tx>
                <c:strRef>
                  <c:f>'F2'!$X$141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{EB1CE051-B132-4198-BA79-746F023CFEDF}</c15:txfldGUID>
                      <c15:f>'F2'!$X$141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3688-465E-ABB9-CC35BA1D1900}"/>
                </c:ext>
              </c:extLst>
            </c:dLbl>
            <c:dLbl>
              <c:idx val="73"/>
              <c:tx>
                <c:strRef>
                  <c:f>'F2'!$X$142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{E4FE3848-A40B-47BD-8AC9-0AFA7E405029}</c15:txfldGUID>
                      <c15:f>'F2'!$X$142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3688-465E-ABB9-CC35BA1D1900}"/>
                </c:ext>
              </c:extLst>
            </c:dLbl>
            <c:dLbl>
              <c:idx val="74"/>
              <c:tx>
                <c:strRef>
                  <c:f>'F2'!$X$143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{F4892CEF-560E-454C-92BC-684FA81C65AB}</c15:txfldGUID>
                      <c15:f>'F2'!$X$143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3688-465E-ABB9-CC35BA1D1900}"/>
                </c:ext>
              </c:extLst>
            </c:dLbl>
            <c:dLbl>
              <c:idx val="75"/>
              <c:tx>
                <c:strRef>
                  <c:f>'F2'!$X$144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{EA83F6B6-2419-4D52-8998-0B9788DFD1C2}</c15:txfldGUID>
                      <c15:f>'F2'!$X$144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3688-465E-ABB9-CC35BA1D1900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'F2'!$U$72:$U$147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'F2'!$V$72:$V$147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3688-465E-ABB9-CC35BA1D1900}"/>
            </c:ext>
          </c:extLst>
        </c:ser>
        <c:ser>
          <c:idx val="1"/>
          <c:order val="1"/>
          <c:tx>
            <c:strRef>
              <c:f>'F2'!$AO$18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'F2'!$AO$22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{4B8250CE-DC5F-48DF-A2D5-CD6B9E1179B9}</c15:txfldGUID>
                      <c15:f>'F2'!$AO$22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3688-465E-ABB9-CC35BA1D1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'F2'!$AO$20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'F2'!$AO$21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3688-465E-ABB9-CC35BA1D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073024"/>
        <c:axId val="459074560"/>
      </c:scatterChart>
      <c:valAx>
        <c:axId val="459073024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59074560"/>
        <c:crosses val="autoZero"/>
        <c:crossBetween val="midCat"/>
        <c:majorUnit val="100"/>
      </c:valAx>
      <c:valAx>
        <c:axId val="45907456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59073024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605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3358662451731E-3"/>
          <c:y val="7.0719378543221764E-5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'F3'!$T$71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'F3'!$X$69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{B9233258-021C-44B7-B822-E15137C5CFD7}</c15:txfldGUID>
                      <c15:f>'F3'!$X$69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432-4EA7-B124-A77920A3C3E4}"/>
                </c:ext>
              </c:extLst>
            </c:dLbl>
            <c:dLbl>
              <c:idx val="1"/>
              <c:tx>
                <c:strRef>
                  <c:f>'F3'!$X$70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{45184BCC-CFFA-4A98-B178-81A137F32677}</c15:txfldGUID>
                      <c15:f>'F3'!$X$70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432-4EA7-B124-A77920A3C3E4}"/>
                </c:ext>
              </c:extLst>
            </c:dLbl>
            <c:dLbl>
              <c:idx val="2"/>
              <c:tx>
                <c:strRef>
                  <c:f>'F3'!$X$71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{CF476206-52EB-44FF-A31B-9E719A90F2C6}</c15:txfldGUID>
                      <c15:f>'F3'!$X$71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432-4EA7-B124-A77920A3C3E4}"/>
                </c:ext>
              </c:extLst>
            </c:dLbl>
            <c:dLbl>
              <c:idx val="3"/>
              <c:tx>
                <c:strRef>
                  <c:f>'F3'!$X$72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{5FAA2A84-B081-4A1A-904F-24AA92B425E0}</c15:txfldGUID>
                      <c15:f>'F3'!$X$72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432-4EA7-B124-A77920A3C3E4}"/>
                </c:ext>
              </c:extLst>
            </c:dLbl>
            <c:dLbl>
              <c:idx val="4"/>
              <c:tx>
                <c:strRef>
                  <c:f>'F3'!$X$73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{DC4FCAB1-7DC2-42D8-954C-BB963A914CC7}</c15:txfldGUID>
                      <c15:f>'F3'!$X$73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432-4EA7-B124-A77920A3C3E4}"/>
                </c:ext>
              </c:extLst>
            </c:dLbl>
            <c:dLbl>
              <c:idx val="5"/>
              <c:tx>
                <c:strRef>
                  <c:f>'F3'!$X$74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{25607D3D-708E-4715-A1B8-594F5C263DC4}</c15:txfldGUID>
                      <c15:f>'F3'!$X$74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432-4EA7-B124-A77920A3C3E4}"/>
                </c:ext>
              </c:extLst>
            </c:dLbl>
            <c:dLbl>
              <c:idx val="6"/>
              <c:tx>
                <c:strRef>
                  <c:f>'F3'!$X$75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{8DBDC316-3481-4ACB-84E6-FF0065551CAA}</c15:txfldGUID>
                      <c15:f>'F3'!$X$75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432-4EA7-B124-A77920A3C3E4}"/>
                </c:ext>
              </c:extLst>
            </c:dLbl>
            <c:dLbl>
              <c:idx val="7"/>
              <c:tx>
                <c:strRef>
                  <c:f>'F3'!$X$76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{4DE06418-206C-4E55-A27A-78D57267CA58}</c15:txfldGUID>
                      <c15:f>'F3'!$X$76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432-4EA7-B124-A77920A3C3E4}"/>
                </c:ext>
              </c:extLst>
            </c:dLbl>
            <c:dLbl>
              <c:idx val="8"/>
              <c:tx>
                <c:strRef>
                  <c:f>'F3'!$X$77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{ADC79560-3E75-4274-AD13-06F4650966EE}</c15:txfldGUID>
                      <c15:f>'F3'!$X$77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432-4EA7-B124-A77920A3C3E4}"/>
                </c:ext>
              </c:extLst>
            </c:dLbl>
            <c:dLbl>
              <c:idx val="9"/>
              <c:tx>
                <c:strRef>
                  <c:f>'F3'!$X$78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{D58D7C8D-2BCD-4DB2-9BD2-FA90BA0BE7C3}</c15:txfldGUID>
                      <c15:f>'F3'!$X$78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432-4EA7-B124-A77920A3C3E4}"/>
                </c:ext>
              </c:extLst>
            </c:dLbl>
            <c:dLbl>
              <c:idx val="10"/>
              <c:tx>
                <c:strRef>
                  <c:f>'F3'!$X$79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{176D14E5-38FA-4B0A-8CD3-8C7C5E5F2809}</c15:txfldGUID>
                      <c15:f>'F3'!$X$79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432-4EA7-B124-A77920A3C3E4}"/>
                </c:ext>
              </c:extLst>
            </c:dLbl>
            <c:dLbl>
              <c:idx val="11"/>
              <c:tx>
                <c:strRef>
                  <c:f>'F3'!$X$80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{D2288365-4D91-460D-A205-1185E28E2ADD}</c15:txfldGUID>
                      <c15:f>'F3'!$X$80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432-4EA7-B124-A77920A3C3E4}"/>
                </c:ext>
              </c:extLst>
            </c:dLbl>
            <c:dLbl>
              <c:idx val="12"/>
              <c:tx>
                <c:strRef>
                  <c:f>'F3'!$X$81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{6F6D81EA-A397-45C2-BCDF-A0C17CE6AA78}</c15:txfldGUID>
                      <c15:f>'F3'!$X$81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432-4EA7-B124-A77920A3C3E4}"/>
                </c:ext>
              </c:extLst>
            </c:dLbl>
            <c:dLbl>
              <c:idx val="13"/>
              <c:tx>
                <c:strRef>
                  <c:f>'F3'!$X$82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{C6E64038-3B0D-466F-AAE6-FC932D6C9A49}</c15:txfldGUID>
                      <c15:f>'F3'!$X$82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432-4EA7-B124-A77920A3C3E4}"/>
                </c:ext>
              </c:extLst>
            </c:dLbl>
            <c:dLbl>
              <c:idx val="14"/>
              <c:tx>
                <c:strRef>
                  <c:f>'F3'!$X$83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{55FCD311-FFCE-42BF-B848-98AA2358732D}</c15:txfldGUID>
                      <c15:f>'F3'!$X$83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432-4EA7-B124-A77920A3C3E4}"/>
                </c:ext>
              </c:extLst>
            </c:dLbl>
            <c:dLbl>
              <c:idx val="15"/>
              <c:tx>
                <c:strRef>
                  <c:f>'F3'!$X$84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{6FB22DB6-6093-4F4A-A78C-E207AEFB0BE9}</c15:txfldGUID>
                      <c15:f>'F3'!$X$84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432-4EA7-B124-A77920A3C3E4}"/>
                </c:ext>
              </c:extLst>
            </c:dLbl>
            <c:dLbl>
              <c:idx val="16"/>
              <c:tx>
                <c:strRef>
                  <c:f>'F3'!$X$85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{FBBEAAA3-983D-49CE-A583-AC8AAE503A27}</c15:txfldGUID>
                      <c15:f>'F3'!$X$85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432-4EA7-B124-A77920A3C3E4}"/>
                </c:ext>
              </c:extLst>
            </c:dLbl>
            <c:dLbl>
              <c:idx val="17"/>
              <c:tx>
                <c:strRef>
                  <c:f>'F3'!$X$86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{AC43B171-A11A-4A07-A035-B251D6F8509D}</c15:txfldGUID>
                      <c15:f>'F3'!$X$86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432-4EA7-B124-A77920A3C3E4}"/>
                </c:ext>
              </c:extLst>
            </c:dLbl>
            <c:dLbl>
              <c:idx val="18"/>
              <c:tx>
                <c:strRef>
                  <c:f>'F3'!$X$87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{F70600DB-E818-487B-8BDB-815A6ED9536F}</c15:txfldGUID>
                      <c15:f>'F3'!$X$87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432-4EA7-B124-A77920A3C3E4}"/>
                </c:ext>
              </c:extLst>
            </c:dLbl>
            <c:dLbl>
              <c:idx val="19"/>
              <c:tx>
                <c:strRef>
                  <c:f>'F3'!$X$88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{07B13D9F-9204-433B-B604-9A52178D17E1}</c15:txfldGUID>
                      <c15:f>'F3'!$X$88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432-4EA7-B124-A77920A3C3E4}"/>
                </c:ext>
              </c:extLst>
            </c:dLbl>
            <c:dLbl>
              <c:idx val="20"/>
              <c:tx>
                <c:strRef>
                  <c:f>'F3'!$X$89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{86A1A449-EED2-46C9-A359-D9897BFFD46B}</c15:txfldGUID>
                      <c15:f>'F3'!$X$89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432-4EA7-B124-A77920A3C3E4}"/>
                </c:ext>
              </c:extLst>
            </c:dLbl>
            <c:dLbl>
              <c:idx val="21"/>
              <c:tx>
                <c:strRef>
                  <c:f>'F3'!$X$90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{337E4161-72B9-4515-AC67-B96ACD3BBDF8}</c15:txfldGUID>
                      <c15:f>'F3'!$X$90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432-4EA7-B124-A77920A3C3E4}"/>
                </c:ext>
              </c:extLst>
            </c:dLbl>
            <c:dLbl>
              <c:idx val="22"/>
              <c:tx>
                <c:strRef>
                  <c:f>'F3'!$X$91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{B95A2529-8B20-4B23-BC65-15E6F3AB3605}</c15:txfldGUID>
                      <c15:f>'F3'!$X$91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432-4EA7-B124-A77920A3C3E4}"/>
                </c:ext>
              </c:extLst>
            </c:dLbl>
            <c:dLbl>
              <c:idx val="23"/>
              <c:tx>
                <c:strRef>
                  <c:f>'F3'!$X$92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{34FC1268-5A9B-43D2-9D76-633D384B545A}</c15:txfldGUID>
                      <c15:f>'F3'!$X$92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432-4EA7-B124-A77920A3C3E4}"/>
                </c:ext>
              </c:extLst>
            </c:dLbl>
            <c:dLbl>
              <c:idx val="24"/>
              <c:tx>
                <c:strRef>
                  <c:f>'F3'!$X$93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{CDAAE276-3900-4EBE-9AB7-98C731760459}</c15:txfldGUID>
                      <c15:f>'F3'!$X$93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432-4EA7-B124-A77920A3C3E4}"/>
                </c:ext>
              </c:extLst>
            </c:dLbl>
            <c:dLbl>
              <c:idx val="25"/>
              <c:tx>
                <c:strRef>
                  <c:f>'F3'!$X$94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{14BC8547-01CA-4B7D-91E0-B8A12FD61B56}</c15:txfldGUID>
                      <c15:f>'F3'!$X$94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432-4EA7-B124-A77920A3C3E4}"/>
                </c:ext>
              </c:extLst>
            </c:dLbl>
            <c:dLbl>
              <c:idx val="26"/>
              <c:tx>
                <c:strRef>
                  <c:f>'F3'!$X$95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{399D3859-689B-4E09-9448-B65976AD05DD}</c15:txfldGUID>
                      <c15:f>'F3'!$X$95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432-4EA7-B124-A77920A3C3E4}"/>
                </c:ext>
              </c:extLst>
            </c:dLbl>
            <c:dLbl>
              <c:idx val="27"/>
              <c:tx>
                <c:strRef>
                  <c:f>'F3'!$X$96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{7D85C84B-0678-46EC-B4E4-2F2B67429E64}</c15:txfldGUID>
                      <c15:f>'F3'!$X$96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432-4EA7-B124-A77920A3C3E4}"/>
                </c:ext>
              </c:extLst>
            </c:dLbl>
            <c:dLbl>
              <c:idx val="28"/>
              <c:tx>
                <c:strRef>
                  <c:f>'F3'!$X$97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{DE389A91-7058-426B-8AB7-F91E478D2FB0}</c15:txfldGUID>
                      <c15:f>'F3'!$X$97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432-4EA7-B124-A77920A3C3E4}"/>
                </c:ext>
              </c:extLst>
            </c:dLbl>
            <c:dLbl>
              <c:idx val="29"/>
              <c:tx>
                <c:strRef>
                  <c:f>'F3'!$X$98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{B654E4E0-C50D-4B05-8117-B0BD478C3BB5}</c15:txfldGUID>
                      <c15:f>'F3'!$X$98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7432-4EA7-B124-A77920A3C3E4}"/>
                </c:ext>
              </c:extLst>
            </c:dLbl>
            <c:dLbl>
              <c:idx val="30"/>
              <c:tx>
                <c:strRef>
                  <c:f>'F3'!$X$99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{223E1515-8D54-4A2D-8D4A-C08C55232168}</c15:txfldGUID>
                      <c15:f>'F3'!$X$99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432-4EA7-B124-A77920A3C3E4}"/>
                </c:ext>
              </c:extLst>
            </c:dLbl>
            <c:dLbl>
              <c:idx val="31"/>
              <c:tx>
                <c:strRef>
                  <c:f>'F3'!$X$100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{BF7B27A7-9B46-4040-9F4F-A2EA6A9DBB96}</c15:txfldGUID>
                      <c15:f>'F3'!$X$100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432-4EA7-B124-A77920A3C3E4}"/>
                </c:ext>
              </c:extLst>
            </c:dLbl>
            <c:dLbl>
              <c:idx val="32"/>
              <c:tx>
                <c:strRef>
                  <c:f>'F3'!$X$101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{8CBD7452-92B4-4F8C-B860-A6F11081EA72}</c15:txfldGUID>
                      <c15:f>'F3'!$X$101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432-4EA7-B124-A77920A3C3E4}"/>
                </c:ext>
              </c:extLst>
            </c:dLbl>
            <c:dLbl>
              <c:idx val="33"/>
              <c:tx>
                <c:strRef>
                  <c:f>'F3'!$X$102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{9DE23452-2BC3-40E1-BDDB-0D7D2E868EB6}</c15:txfldGUID>
                      <c15:f>'F3'!$X$102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432-4EA7-B124-A77920A3C3E4}"/>
                </c:ext>
              </c:extLst>
            </c:dLbl>
            <c:dLbl>
              <c:idx val="34"/>
              <c:tx>
                <c:strRef>
                  <c:f>'F3'!$X$103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{B69FD46B-7499-4938-839D-C506F714F6CD}</c15:txfldGUID>
                      <c15:f>'F3'!$X$103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432-4EA7-B124-A77920A3C3E4}"/>
                </c:ext>
              </c:extLst>
            </c:dLbl>
            <c:dLbl>
              <c:idx val="35"/>
              <c:tx>
                <c:strRef>
                  <c:f>'F3'!$X$104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{C2A27624-666C-4983-81DE-6A9B916160AC}</c15:txfldGUID>
                      <c15:f>'F3'!$X$104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7432-4EA7-B124-A77920A3C3E4}"/>
                </c:ext>
              </c:extLst>
            </c:dLbl>
            <c:dLbl>
              <c:idx val="36"/>
              <c:tx>
                <c:strRef>
                  <c:f>'F3'!$X$105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{2ED6718B-3CEA-404D-8BC8-EC8201BA0B65}</c15:txfldGUID>
                      <c15:f>'F3'!$X$105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7432-4EA7-B124-A77920A3C3E4}"/>
                </c:ext>
              </c:extLst>
            </c:dLbl>
            <c:dLbl>
              <c:idx val="37"/>
              <c:tx>
                <c:strRef>
                  <c:f>'F3'!$X$106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{78203944-3A4F-4035-A29A-87A71649238A}</c15:txfldGUID>
                      <c15:f>'F3'!$X$106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7432-4EA7-B124-A77920A3C3E4}"/>
                </c:ext>
              </c:extLst>
            </c:dLbl>
            <c:dLbl>
              <c:idx val="38"/>
              <c:tx>
                <c:strRef>
                  <c:f>'F3'!$X$107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{77634977-F5B2-456B-98B1-A169268CCC82}</c15:txfldGUID>
                      <c15:f>'F3'!$X$107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7432-4EA7-B124-A77920A3C3E4}"/>
                </c:ext>
              </c:extLst>
            </c:dLbl>
            <c:dLbl>
              <c:idx val="39"/>
              <c:tx>
                <c:strRef>
                  <c:f>'F3'!$X$108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{515B1E0C-8EBC-412C-8287-F69D81AEFAE2}</c15:txfldGUID>
                      <c15:f>'F3'!$X$108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7432-4EA7-B124-A77920A3C3E4}"/>
                </c:ext>
              </c:extLst>
            </c:dLbl>
            <c:dLbl>
              <c:idx val="40"/>
              <c:tx>
                <c:strRef>
                  <c:f>'F3'!$X$109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{E4346498-95E6-4FCC-BB37-63610A555DBA}</c15:txfldGUID>
                      <c15:f>'F3'!$X$109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7432-4EA7-B124-A77920A3C3E4}"/>
                </c:ext>
              </c:extLst>
            </c:dLbl>
            <c:dLbl>
              <c:idx val="41"/>
              <c:tx>
                <c:strRef>
                  <c:f>'F3'!$X$110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{3240D896-408B-4240-9C26-18191A35DD32}</c15:txfldGUID>
                      <c15:f>'F3'!$X$110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7432-4EA7-B124-A77920A3C3E4}"/>
                </c:ext>
              </c:extLst>
            </c:dLbl>
            <c:dLbl>
              <c:idx val="42"/>
              <c:tx>
                <c:strRef>
                  <c:f>'F3'!$X$111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{66591A10-32CE-4388-B35F-DEA2DB118368}</c15:txfldGUID>
                      <c15:f>'F3'!$X$111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7432-4EA7-B124-A77920A3C3E4}"/>
                </c:ext>
              </c:extLst>
            </c:dLbl>
            <c:dLbl>
              <c:idx val="43"/>
              <c:tx>
                <c:strRef>
                  <c:f>'F3'!$X$112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{09C381D9-B80F-4A90-B643-CB36D09B5D43}</c15:txfldGUID>
                      <c15:f>'F3'!$X$112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7432-4EA7-B124-A77920A3C3E4}"/>
                </c:ext>
              </c:extLst>
            </c:dLbl>
            <c:dLbl>
              <c:idx val="44"/>
              <c:tx>
                <c:strRef>
                  <c:f>'F3'!$X$113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{880EFAE7-0801-46C5-AE19-9B773E1D6519}</c15:txfldGUID>
                      <c15:f>'F3'!$X$113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7432-4EA7-B124-A77920A3C3E4}"/>
                </c:ext>
              </c:extLst>
            </c:dLbl>
            <c:dLbl>
              <c:idx val="45"/>
              <c:tx>
                <c:strRef>
                  <c:f>'F3'!$X$114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{9DBB0C64-175D-441C-A40A-56B6233B1434}</c15:txfldGUID>
                      <c15:f>'F3'!$X$114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7432-4EA7-B124-A77920A3C3E4}"/>
                </c:ext>
              </c:extLst>
            </c:dLbl>
            <c:dLbl>
              <c:idx val="46"/>
              <c:tx>
                <c:strRef>
                  <c:f>'F3'!$X$115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{A3C02497-14B2-44B6-8B65-6FF9239A3B9F}</c15:txfldGUID>
                      <c15:f>'F3'!$X$115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7432-4EA7-B124-A77920A3C3E4}"/>
                </c:ext>
              </c:extLst>
            </c:dLbl>
            <c:dLbl>
              <c:idx val="47"/>
              <c:tx>
                <c:strRef>
                  <c:f>'F3'!$X$116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{C0B725FC-BA7F-41D0-9095-6240693B5279}</c15:txfldGUID>
                      <c15:f>'F3'!$X$116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7432-4EA7-B124-A77920A3C3E4}"/>
                </c:ext>
              </c:extLst>
            </c:dLbl>
            <c:dLbl>
              <c:idx val="48"/>
              <c:tx>
                <c:strRef>
                  <c:f>'F3'!$X$117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{9F4B8DFC-0829-4142-BA77-E8F1E71F8E24}</c15:txfldGUID>
                      <c15:f>'F3'!$X$117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7432-4EA7-B124-A77920A3C3E4}"/>
                </c:ext>
              </c:extLst>
            </c:dLbl>
            <c:dLbl>
              <c:idx val="49"/>
              <c:tx>
                <c:strRef>
                  <c:f>'F3'!$X$118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{DE110BE7-7583-40DF-BC42-99145176C6A8}</c15:txfldGUID>
                      <c15:f>'F3'!$X$118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7432-4EA7-B124-A77920A3C3E4}"/>
                </c:ext>
              </c:extLst>
            </c:dLbl>
            <c:dLbl>
              <c:idx val="50"/>
              <c:tx>
                <c:strRef>
                  <c:f>'F3'!$X$119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{45F88408-7898-49F9-BF84-298FFF8B8FA9}</c15:txfldGUID>
                      <c15:f>'F3'!$X$119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7432-4EA7-B124-A77920A3C3E4}"/>
                </c:ext>
              </c:extLst>
            </c:dLbl>
            <c:dLbl>
              <c:idx val="51"/>
              <c:tx>
                <c:strRef>
                  <c:f>'F3'!$X$120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{2C47979D-E103-4A03-ABE1-9C2FE0EFF25E}</c15:txfldGUID>
                      <c15:f>'F3'!$X$120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7432-4EA7-B124-A77920A3C3E4}"/>
                </c:ext>
              </c:extLst>
            </c:dLbl>
            <c:dLbl>
              <c:idx val="52"/>
              <c:tx>
                <c:strRef>
                  <c:f>'F3'!$X$121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{88C148C4-74A6-40D1-ADAD-560291B3DA71}</c15:txfldGUID>
                      <c15:f>'F3'!$X$121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7432-4EA7-B124-A77920A3C3E4}"/>
                </c:ext>
              </c:extLst>
            </c:dLbl>
            <c:dLbl>
              <c:idx val="53"/>
              <c:tx>
                <c:strRef>
                  <c:f>'F3'!$X$122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{304D8592-6034-425C-876A-4BF5D9B8CFBD}</c15:txfldGUID>
                      <c15:f>'F3'!$X$122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7432-4EA7-B124-A77920A3C3E4}"/>
                </c:ext>
              </c:extLst>
            </c:dLbl>
            <c:dLbl>
              <c:idx val="54"/>
              <c:tx>
                <c:strRef>
                  <c:f>'F3'!$X$123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{B7662E57-83A3-4A17-9A30-D7C78F09DACB}</c15:txfldGUID>
                      <c15:f>'F3'!$X$123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7432-4EA7-B124-A77920A3C3E4}"/>
                </c:ext>
              </c:extLst>
            </c:dLbl>
            <c:dLbl>
              <c:idx val="55"/>
              <c:tx>
                <c:strRef>
                  <c:f>'F3'!$X$124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{B7483AEF-73E8-4391-8D61-7924582807A0}</c15:txfldGUID>
                      <c15:f>'F3'!$X$124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7432-4EA7-B124-A77920A3C3E4}"/>
                </c:ext>
              </c:extLst>
            </c:dLbl>
            <c:dLbl>
              <c:idx val="56"/>
              <c:tx>
                <c:strRef>
                  <c:f>'F3'!$X$125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{50204402-5AC8-49B5-B1B4-ED64C9682F42}</c15:txfldGUID>
                      <c15:f>'F3'!$X$125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7432-4EA7-B124-A77920A3C3E4}"/>
                </c:ext>
              </c:extLst>
            </c:dLbl>
            <c:dLbl>
              <c:idx val="57"/>
              <c:tx>
                <c:strRef>
                  <c:f>'F3'!$X$126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{C02B05B0-FC3B-4BAE-9864-652C2A7FA974}</c15:txfldGUID>
                      <c15:f>'F3'!$X$126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7432-4EA7-B124-A77920A3C3E4}"/>
                </c:ext>
              </c:extLst>
            </c:dLbl>
            <c:dLbl>
              <c:idx val="58"/>
              <c:tx>
                <c:strRef>
                  <c:f>'F3'!$X$127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{F7D45164-42F7-4D71-BACE-E97F62D53F67}</c15:txfldGUID>
                      <c15:f>'F3'!$X$127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7432-4EA7-B124-A77920A3C3E4}"/>
                </c:ext>
              </c:extLst>
            </c:dLbl>
            <c:dLbl>
              <c:idx val="59"/>
              <c:tx>
                <c:strRef>
                  <c:f>'F3'!$X$128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{BD1C6BC5-F24D-4DE9-8355-9F4E1876AE17}</c15:txfldGUID>
                      <c15:f>'F3'!$X$128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7432-4EA7-B124-A77920A3C3E4}"/>
                </c:ext>
              </c:extLst>
            </c:dLbl>
            <c:dLbl>
              <c:idx val="60"/>
              <c:tx>
                <c:strRef>
                  <c:f>'F3'!$X$129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{267F6FCC-8813-4D58-A28C-59582AD404A2}</c15:txfldGUID>
                      <c15:f>'F3'!$X$129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7432-4EA7-B124-A77920A3C3E4}"/>
                </c:ext>
              </c:extLst>
            </c:dLbl>
            <c:dLbl>
              <c:idx val="61"/>
              <c:tx>
                <c:strRef>
                  <c:f>'F3'!$X$130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{58E98C28-F7B4-4A02-A0D9-C28B52204CA6}</c15:txfldGUID>
                      <c15:f>'F3'!$X$130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7432-4EA7-B124-A77920A3C3E4}"/>
                </c:ext>
              </c:extLst>
            </c:dLbl>
            <c:dLbl>
              <c:idx val="62"/>
              <c:tx>
                <c:strRef>
                  <c:f>'F3'!$X$131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{CDB52584-7034-47B3-A555-C2E96659DDC3}</c15:txfldGUID>
                      <c15:f>'F3'!$X$131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7432-4EA7-B124-A77920A3C3E4}"/>
                </c:ext>
              </c:extLst>
            </c:dLbl>
            <c:dLbl>
              <c:idx val="63"/>
              <c:tx>
                <c:strRef>
                  <c:f>'F3'!$X$132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{69E45435-D6EB-4C04-B099-EC7F9C9BB7ED}</c15:txfldGUID>
                      <c15:f>'F3'!$X$132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7432-4EA7-B124-A77920A3C3E4}"/>
                </c:ext>
              </c:extLst>
            </c:dLbl>
            <c:dLbl>
              <c:idx val="64"/>
              <c:tx>
                <c:strRef>
                  <c:f>'F3'!$X$133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{48949016-D1BB-474F-BF38-2C7EEC37D4ED}</c15:txfldGUID>
                      <c15:f>'F3'!$X$133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7432-4EA7-B124-A77920A3C3E4}"/>
                </c:ext>
              </c:extLst>
            </c:dLbl>
            <c:dLbl>
              <c:idx val="65"/>
              <c:tx>
                <c:strRef>
                  <c:f>'F3'!$X$134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{FEB99E81-15A6-4732-969D-994C15FCC5DB}</c15:txfldGUID>
                      <c15:f>'F3'!$X$134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7432-4EA7-B124-A77920A3C3E4}"/>
                </c:ext>
              </c:extLst>
            </c:dLbl>
            <c:dLbl>
              <c:idx val="66"/>
              <c:tx>
                <c:strRef>
                  <c:f>'F3'!$X$135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{DB5ED97D-31F7-4137-90BB-93AED09DEC93}</c15:txfldGUID>
                      <c15:f>'F3'!$X$135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7432-4EA7-B124-A77920A3C3E4}"/>
                </c:ext>
              </c:extLst>
            </c:dLbl>
            <c:dLbl>
              <c:idx val="67"/>
              <c:tx>
                <c:strRef>
                  <c:f>'F3'!$X$136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{F854FA48-F747-4752-ABAC-5DC86498E330}</c15:txfldGUID>
                      <c15:f>'F3'!$X$136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7432-4EA7-B124-A77920A3C3E4}"/>
                </c:ext>
              </c:extLst>
            </c:dLbl>
            <c:dLbl>
              <c:idx val="68"/>
              <c:tx>
                <c:strRef>
                  <c:f>'F3'!$X$137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{EAD7127D-A2AB-4416-956B-7FC762F5CBFB}</c15:txfldGUID>
                      <c15:f>'F3'!$X$137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7432-4EA7-B124-A77920A3C3E4}"/>
                </c:ext>
              </c:extLst>
            </c:dLbl>
            <c:dLbl>
              <c:idx val="69"/>
              <c:tx>
                <c:strRef>
                  <c:f>'F3'!$X$138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{D9E16B92-7419-4A8B-8E32-F85720540044}</c15:txfldGUID>
                      <c15:f>'F3'!$X$138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7432-4EA7-B124-A77920A3C3E4}"/>
                </c:ext>
              </c:extLst>
            </c:dLbl>
            <c:dLbl>
              <c:idx val="70"/>
              <c:tx>
                <c:strRef>
                  <c:f>'F3'!$X$139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{79BA3291-A73E-405E-96B7-E1AA3AD3CE2F}</c15:txfldGUID>
                      <c15:f>'F3'!$X$139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7432-4EA7-B124-A77920A3C3E4}"/>
                </c:ext>
              </c:extLst>
            </c:dLbl>
            <c:dLbl>
              <c:idx val="71"/>
              <c:tx>
                <c:strRef>
                  <c:f>'F3'!$X$140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{A5239B21-2614-46AC-A042-413C8F7812A9}</c15:txfldGUID>
                      <c15:f>'F3'!$X$140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7432-4EA7-B124-A77920A3C3E4}"/>
                </c:ext>
              </c:extLst>
            </c:dLbl>
            <c:dLbl>
              <c:idx val="72"/>
              <c:tx>
                <c:strRef>
                  <c:f>'F3'!$X$141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{6776671E-20EA-43B1-B99A-5CBB26D2BBE5}</c15:txfldGUID>
                      <c15:f>'F3'!$X$141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7432-4EA7-B124-A77920A3C3E4}"/>
                </c:ext>
              </c:extLst>
            </c:dLbl>
            <c:dLbl>
              <c:idx val="73"/>
              <c:tx>
                <c:strRef>
                  <c:f>'F3'!$X$142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{DFF58039-21F9-4C99-8E91-CED70DE5E297}</c15:txfldGUID>
                      <c15:f>'F3'!$X$142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7432-4EA7-B124-A77920A3C3E4}"/>
                </c:ext>
              </c:extLst>
            </c:dLbl>
            <c:dLbl>
              <c:idx val="74"/>
              <c:tx>
                <c:strRef>
                  <c:f>'F3'!$X$143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{5693E081-AD5B-40A0-BA66-4FAB66822FD0}</c15:txfldGUID>
                      <c15:f>'F3'!$X$143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7432-4EA7-B124-A77920A3C3E4}"/>
                </c:ext>
              </c:extLst>
            </c:dLbl>
            <c:dLbl>
              <c:idx val="75"/>
              <c:tx>
                <c:strRef>
                  <c:f>'F3'!$X$144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{18FA39B8-374F-4B3B-BDB2-F4E76FE51EF5}</c15:txfldGUID>
                      <c15:f>'F3'!$X$144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7432-4EA7-B124-A77920A3C3E4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'F3'!$U$72:$U$147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'F3'!$V$72:$V$147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7432-4EA7-B124-A77920A3C3E4}"/>
            </c:ext>
          </c:extLst>
        </c:ser>
        <c:ser>
          <c:idx val="1"/>
          <c:order val="1"/>
          <c:tx>
            <c:strRef>
              <c:f>'F3'!$AO$18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'F3'!$AO$22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{AD3AFE30-9B3E-45AA-BC18-7EA503FA88AA}</c15:txfldGUID>
                      <c15:f>'F3'!$AO$22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7432-4EA7-B124-A77920A3C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'F3'!$AO$20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'F3'!$AO$21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7432-4EA7-B124-A77920A3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48192"/>
        <c:axId val="467449728"/>
      </c:scatterChart>
      <c:valAx>
        <c:axId val="46744819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7449728"/>
        <c:crosses val="autoZero"/>
        <c:crossBetween val="midCat"/>
        <c:majorUnit val="100"/>
      </c:valAx>
      <c:valAx>
        <c:axId val="46744972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744819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605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88004369995668E-3"/>
          <c:y val="7.0719378543221764E-5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'F4'!$T$71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'F4'!$X$69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{E1356FA4-F27B-441F-9AA8-9B100B7FECAE}</c15:txfldGUID>
                      <c15:f>'F4'!$X$69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615-491B-925F-E7889A71C7EC}"/>
                </c:ext>
              </c:extLst>
            </c:dLbl>
            <c:dLbl>
              <c:idx val="1"/>
              <c:tx>
                <c:strRef>
                  <c:f>'F4'!$X$70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{C0D78F5C-6DD3-4FA2-BC81-9F9FB3F3E04D}</c15:txfldGUID>
                      <c15:f>'F4'!$X$70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615-491B-925F-E7889A71C7EC}"/>
                </c:ext>
              </c:extLst>
            </c:dLbl>
            <c:dLbl>
              <c:idx val="2"/>
              <c:tx>
                <c:strRef>
                  <c:f>'F4'!$X$71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{6F0F4179-A432-463B-A0C2-D3AADDEC26E9}</c15:txfldGUID>
                      <c15:f>'F4'!$X$71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615-491B-925F-E7889A71C7EC}"/>
                </c:ext>
              </c:extLst>
            </c:dLbl>
            <c:dLbl>
              <c:idx val="3"/>
              <c:tx>
                <c:strRef>
                  <c:f>'F4'!$X$72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{1FC06178-9BCB-45C1-8832-7CF531504CC5}</c15:txfldGUID>
                      <c15:f>'F4'!$X$72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615-491B-925F-E7889A71C7EC}"/>
                </c:ext>
              </c:extLst>
            </c:dLbl>
            <c:dLbl>
              <c:idx val="4"/>
              <c:tx>
                <c:strRef>
                  <c:f>'F4'!$X$73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{13A392AF-1AE7-4D89-B7A4-5294BF572D6E}</c15:txfldGUID>
                      <c15:f>'F4'!$X$73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615-491B-925F-E7889A71C7EC}"/>
                </c:ext>
              </c:extLst>
            </c:dLbl>
            <c:dLbl>
              <c:idx val="5"/>
              <c:tx>
                <c:strRef>
                  <c:f>'F4'!$X$74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{2E201864-69A3-44C0-9486-58918F618176}</c15:txfldGUID>
                      <c15:f>'F4'!$X$74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615-491B-925F-E7889A71C7EC}"/>
                </c:ext>
              </c:extLst>
            </c:dLbl>
            <c:dLbl>
              <c:idx val="6"/>
              <c:tx>
                <c:strRef>
                  <c:f>'F4'!$X$75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{7F296554-9F17-49EC-A575-B53DCA40F2A3}</c15:txfldGUID>
                      <c15:f>'F4'!$X$75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615-491B-925F-E7889A71C7EC}"/>
                </c:ext>
              </c:extLst>
            </c:dLbl>
            <c:dLbl>
              <c:idx val="7"/>
              <c:tx>
                <c:strRef>
                  <c:f>'F4'!$X$76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{837D2924-77EC-4EB1-8BB4-4A2A6C1B371D}</c15:txfldGUID>
                      <c15:f>'F4'!$X$76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615-491B-925F-E7889A71C7EC}"/>
                </c:ext>
              </c:extLst>
            </c:dLbl>
            <c:dLbl>
              <c:idx val="8"/>
              <c:tx>
                <c:strRef>
                  <c:f>'F4'!$X$77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{996624A1-301C-4B19-BA57-4802AA2EC29E}</c15:txfldGUID>
                      <c15:f>'F4'!$X$77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615-491B-925F-E7889A71C7EC}"/>
                </c:ext>
              </c:extLst>
            </c:dLbl>
            <c:dLbl>
              <c:idx val="9"/>
              <c:tx>
                <c:strRef>
                  <c:f>'F4'!$X$78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{9BEA7827-4619-4E90-9914-220B7126CFD0}</c15:txfldGUID>
                      <c15:f>'F4'!$X$78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615-491B-925F-E7889A71C7EC}"/>
                </c:ext>
              </c:extLst>
            </c:dLbl>
            <c:dLbl>
              <c:idx val="10"/>
              <c:tx>
                <c:strRef>
                  <c:f>'F4'!$X$79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{DBF40EB7-681A-4241-B651-5EE322695602}</c15:txfldGUID>
                      <c15:f>'F4'!$X$79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615-491B-925F-E7889A71C7EC}"/>
                </c:ext>
              </c:extLst>
            </c:dLbl>
            <c:dLbl>
              <c:idx val="11"/>
              <c:tx>
                <c:strRef>
                  <c:f>'F4'!$X$80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{2BE02930-F5DC-48D2-9B68-3618E1B8E6FE}</c15:txfldGUID>
                      <c15:f>'F4'!$X$80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615-491B-925F-E7889A71C7EC}"/>
                </c:ext>
              </c:extLst>
            </c:dLbl>
            <c:dLbl>
              <c:idx val="12"/>
              <c:tx>
                <c:strRef>
                  <c:f>'F4'!$X$81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{4F2BC8FF-AA9E-47D1-BAEB-5D899DD5326C}</c15:txfldGUID>
                      <c15:f>'F4'!$X$81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615-491B-925F-E7889A71C7EC}"/>
                </c:ext>
              </c:extLst>
            </c:dLbl>
            <c:dLbl>
              <c:idx val="13"/>
              <c:tx>
                <c:strRef>
                  <c:f>'F4'!$X$82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{7C49A825-2C20-495E-8AD3-6ACEC9F6EC5F}</c15:txfldGUID>
                      <c15:f>'F4'!$X$82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615-491B-925F-E7889A71C7EC}"/>
                </c:ext>
              </c:extLst>
            </c:dLbl>
            <c:dLbl>
              <c:idx val="14"/>
              <c:tx>
                <c:strRef>
                  <c:f>'F4'!$X$83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{2D13EC71-C0A0-4D98-8BCC-C50764F780F8}</c15:txfldGUID>
                      <c15:f>'F4'!$X$83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615-491B-925F-E7889A71C7EC}"/>
                </c:ext>
              </c:extLst>
            </c:dLbl>
            <c:dLbl>
              <c:idx val="15"/>
              <c:tx>
                <c:strRef>
                  <c:f>'F4'!$X$84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{0B362467-E87C-44B2-AB69-96076E8F963E}</c15:txfldGUID>
                      <c15:f>'F4'!$X$84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615-491B-925F-E7889A71C7EC}"/>
                </c:ext>
              </c:extLst>
            </c:dLbl>
            <c:dLbl>
              <c:idx val="16"/>
              <c:tx>
                <c:strRef>
                  <c:f>'F4'!$X$85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{731DA6DB-6C36-4D84-A7CF-ED1278C9DBC0}</c15:txfldGUID>
                      <c15:f>'F4'!$X$85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615-491B-925F-E7889A71C7EC}"/>
                </c:ext>
              </c:extLst>
            </c:dLbl>
            <c:dLbl>
              <c:idx val="17"/>
              <c:tx>
                <c:strRef>
                  <c:f>'F4'!$X$86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{4347ADA4-D29D-429B-B78F-A6EB21054AAB}</c15:txfldGUID>
                      <c15:f>'F4'!$X$86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615-491B-925F-E7889A71C7EC}"/>
                </c:ext>
              </c:extLst>
            </c:dLbl>
            <c:dLbl>
              <c:idx val="18"/>
              <c:tx>
                <c:strRef>
                  <c:f>'F4'!$X$87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{DB0516AC-0E81-4A50-BF65-AAEBD75C891E}</c15:txfldGUID>
                      <c15:f>'F4'!$X$87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615-491B-925F-E7889A71C7EC}"/>
                </c:ext>
              </c:extLst>
            </c:dLbl>
            <c:dLbl>
              <c:idx val="19"/>
              <c:tx>
                <c:strRef>
                  <c:f>'F4'!$X$88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{E3ABD4DC-B437-400C-B4CB-9154BB1C99A0}</c15:txfldGUID>
                      <c15:f>'F4'!$X$88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615-491B-925F-E7889A71C7EC}"/>
                </c:ext>
              </c:extLst>
            </c:dLbl>
            <c:dLbl>
              <c:idx val="20"/>
              <c:tx>
                <c:strRef>
                  <c:f>'F4'!$X$89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{2F2418AD-2637-4A4B-9DE2-C1A23B323249}</c15:txfldGUID>
                      <c15:f>'F4'!$X$89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615-491B-925F-E7889A71C7EC}"/>
                </c:ext>
              </c:extLst>
            </c:dLbl>
            <c:dLbl>
              <c:idx val="21"/>
              <c:tx>
                <c:strRef>
                  <c:f>'F4'!$X$90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{B8E385DD-C1F3-48E2-9C18-FC68BCEB0D83}</c15:txfldGUID>
                      <c15:f>'F4'!$X$90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615-491B-925F-E7889A71C7EC}"/>
                </c:ext>
              </c:extLst>
            </c:dLbl>
            <c:dLbl>
              <c:idx val="22"/>
              <c:tx>
                <c:strRef>
                  <c:f>'F4'!$X$91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{BE81338B-7EB8-4D8D-8F50-6A98E062EA46}</c15:txfldGUID>
                      <c15:f>'F4'!$X$91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615-491B-925F-E7889A71C7EC}"/>
                </c:ext>
              </c:extLst>
            </c:dLbl>
            <c:dLbl>
              <c:idx val="23"/>
              <c:tx>
                <c:strRef>
                  <c:f>'F4'!$X$92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{CA2A9932-40BA-4537-8444-FEC889F3CD22}</c15:txfldGUID>
                      <c15:f>'F4'!$X$92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615-491B-925F-E7889A71C7EC}"/>
                </c:ext>
              </c:extLst>
            </c:dLbl>
            <c:dLbl>
              <c:idx val="24"/>
              <c:tx>
                <c:strRef>
                  <c:f>'F4'!$X$93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{9C69A7F6-B3B3-4B18-ADE0-5416040A449E}</c15:txfldGUID>
                      <c15:f>'F4'!$X$93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615-491B-925F-E7889A71C7EC}"/>
                </c:ext>
              </c:extLst>
            </c:dLbl>
            <c:dLbl>
              <c:idx val="25"/>
              <c:tx>
                <c:strRef>
                  <c:f>'F4'!$X$94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{3D626D0D-60E0-4FC5-94A6-CFA8587B7F17}</c15:txfldGUID>
                      <c15:f>'F4'!$X$94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615-491B-925F-E7889A71C7EC}"/>
                </c:ext>
              </c:extLst>
            </c:dLbl>
            <c:dLbl>
              <c:idx val="26"/>
              <c:tx>
                <c:strRef>
                  <c:f>'F4'!$X$95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{D4600ED9-34B3-4707-A669-465FEECD94E6}</c15:txfldGUID>
                      <c15:f>'F4'!$X$95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615-491B-925F-E7889A71C7EC}"/>
                </c:ext>
              </c:extLst>
            </c:dLbl>
            <c:dLbl>
              <c:idx val="27"/>
              <c:tx>
                <c:strRef>
                  <c:f>'F4'!$X$96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{A1B69060-7491-4504-963B-9A0EADA5DBE1}</c15:txfldGUID>
                      <c15:f>'F4'!$X$96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615-491B-925F-E7889A71C7EC}"/>
                </c:ext>
              </c:extLst>
            </c:dLbl>
            <c:dLbl>
              <c:idx val="28"/>
              <c:tx>
                <c:strRef>
                  <c:f>'F4'!$X$97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{435C47FC-2668-412A-A7E4-D0BBF895FAC6}</c15:txfldGUID>
                      <c15:f>'F4'!$X$97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615-491B-925F-E7889A71C7EC}"/>
                </c:ext>
              </c:extLst>
            </c:dLbl>
            <c:dLbl>
              <c:idx val="29"/>
              <c:tx>
                <c:strRef>
                  <c:f>'F4'!$X$98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{348CCA4E-2D61-4D99-97E3-8F502D9F1B3A}</c15:txfldGUID>
                      <c15:f>'F4'!$X$98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615-491B-925F-E7889A71C7EC}"/>
                </c:ext>
              </c:extLst>
            </c:dLbl>
            <c:dLbl>
              <c:idx val="30"/>
              <c:tx>
                <c:strRef>
                  <c:f>'F4'!$X$99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{D5F18B36-9DC1-40A4-B012-F50D817CAA96}</c15:txfldGUID>
                      <c15:f>'F4'!$X$99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615-491B-925F-E7889A71C7EC}"/>
                </c:ext>
              </c:extLst>
            </c:dLbl>
            <c:dLbl>
              <c:idx val="31"/>
              <c:tx>
                <c:strRef>
                  <c:f>'F4'!$X$100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{60D76DA4-6E2F-4850-9E47-B7A2A36B3661}</c15:txfldGUID>
                      <c15:f>'F4'!$X$100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615-491B-925F-E7889A71C7EC}"/>
                </c:ext>
              </c:extLst>
            </c:dLbl>
            <c:dLbl>
              <c:idx val="32"/>
              <c:tx>
                <c:strRef>
                  <c:f>'F4'!$X$101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{1B76FDFA-E67D-4D92-A26C-BDB216D91778}</c15:txfldGUID>
                      <c15:f>'F4'!$X$101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615-491B-925F-E7889A71C7EC}"/>
                </c:ext>
              </c:extLst>
            </c:dLbl>
            <c:dLbl>
              <c:idx val="33"/>
              <c:tx>
                <c:strRef>
                  <c:f>'F4'!$X$102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{56F16965-4D58-4421-A4BD-7AA07C36C971}</c15:txfldGUID>
                      <c15:f>'F4'!$X$102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615-491B-925F-E7889A71C7EC}"/>
                </c:ext>
              </c:extLst>
            </c:dLbl>
            <c:dLbl>
              <c:idx val="34"/>
              <c:tx>
                <c:strRef>
                  <c:f>'F4'!$X$103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{DFCDC081-CEE8-498D-A070-5F8B6B62167D}</c15:txfldGUID>
                      <c15:f>'F4'!$X$103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615-491B-925F-E7889A71C7EC}"/>
                </c:ext>
              </c:extLst>
            </c:dLbl>
            <c:dLbl>
              <c:idx val="35"/>
              <c:tx>
                <c:strRef>
                  <c:f>'F4'!$X$104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{582C09CB-0FF1-4B4B-A0D6-F4D9B2F1D7D7}</c15:txfldGUID>
                      <c15:f>'F4'!$X$104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615-491B-925F-E7889A71C7EC}"/>
                </c:ext>
              </c:extLst>
            </c:dLbl>
            <c:dLbl>
              <c:idx val="36"/>
              <c:tx>
                <c:strRef>
                  <c:f>'F4'!$X$105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{2FB2D58C-62D8-416D-90AD-C0F559132A44}</c15:txfldGUID>
                      <c15:f>'F4'!$X$105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615-491B-925F-E7889A71C7EC}"/>
                </c:ext>
              </c:extLst>
            </c:dLbl>
            <c:dLbl>
              <c:idx val="37"/>
              <c:tx>
                <c:strRef>
                  <c:f>'F4'!$X$106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{70840073-BD5E-4CB9-831D-F970058CE68E}</c15:txfldGUID>
                      <c15:f>'F4'!$X$106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615-491B-925F-E7889A71C7EC}"/>
                </c:ext>
              </c:extLst>
            </c:dLbl>
            <c:dLbl>
              <c:idx val="38"/>
              <c:tx>
                <c:strRef>
                  <c:f>'F4'!$X$107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{E14D89C6-DFE2-4B03-83FA-269216209457}</c15:txfldGUID>
                      <c15:f>'F4'!$X$107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615-491B-925F-E7889A71C7EC}"/>
                </c:ext>
              </c:extLst>
            </c:dLbl>
            <c:dLbl>
              <c:idx val="39"/>
              <c:tx>
                <c:strRef>
                  <c:f>'F4'!$X$108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{C72B50E2-F5CF-4347-8788-2A79172D1AD3}</c15:txfldGUID>
                      <c15:f>'F4'!$X$108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615-491B-925F-E7889A71C7EC}"/>
                </c:ext>
              </c:extLst>
            </c:dLbl>
            <c:dLbl>
              <c:idx val="40"/>
              <c:tx>
                <c:strRef>
                  <c:f>'F4'!$X$109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{4510D980-42F5-4C84-9F5F-5EB91DB39807}</c15:txfldGUID>
                      <c15:f>'F4'!$X$109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615-491B-925F-E7889A71C7EC}"/>
                </c:ext>
              </c:extLst>
            </c:dLbl>
            <c:dLbl>
              <c:idx val="41"/>
              <c:tx>
                <c:strRef>
                  <c:f>'F4'!$X$110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{6F3A2C9D-8AEB-4EFE-830C-BC7C932FD354}</c15:txfldGUID>
                      <c15:f>'F4'!$X$110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615-491B-925F-E7889A71C7EC}"/>
                </c:ext>
              </c:extLst>
            </c:dLbl>
            <c:dLbl>
              <c:idx val="42"/>
              <c:tx>
                <c:strRef>
                  <c:f>'F4'!$X$111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{A49C3AD9-29A6-43B3-ABE5-15DE8DA98540}</c15:txfldGUID>
                      <c15:f>'F4'!$X$111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615-491B-925F-E7889A71C7EC}"/>
                </c:ext>
              </c:extLst>
            </c:dLbl>
            <c:dLbl>
              <c:idx val="43"/>
              <c:tx>
                <c:strRef>
                  <c:f>'F4'!$X$112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{5170F7DC-CE33-491A-8C78-CEDE22521999}</c15:txfldGUID>
                      <c15:f>'F4'!$X$112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615-491B-925F-E7889A71C7EC}"/>
                </c:ext>
              </c:extLst>
            </c:dLbl>
            <c:dLbl>
              <c:idx val="44"/>
              <c:tx>
                <c:strRef>
                  <c:f>'F4'!$X$113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{07DCB599-8187-4CDF-82DD-5ED5C9B14575}</c15:txfldGUID>
                      <c15:f>'F4'!$X$113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615-491B-925F-E7889A71C7EC}"/>
                </c:ext>
              </c:extLst>
            </c:dLbl>
            <c:dLbl>
              <c:idx val="45"/>
              <c:tx>
                <c:strRef>
                  <c:f>'F4'!$X$114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{2EAE60C6-D515-46FB-9688-738C3DDD136F}</c15:txfldGUID>
                      <c15:f>'F4'!$X$114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615-491B-925F-E7889A71C7EC}"/>
                </c:ext>
              </c:extLst>
            </c:dLbl>
            <c:dLbl>
              <c:idx val="46"/>
              <c:tx>
                <c:strRef>
                  <c:f>'F4'!$X$115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{3CE0C259-FCE0-41C6-BE6C-551C76C1955D}</c15:txfldGUID>
                      <c15:f>'F4'!$X$115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615-491B-925F-E7889A71C7EC}"/>
                </c:ext>
              </c:extLst>
            </c:dLbl>
            <c:dLbl>
              <c:idx val="47"/>
              <c:tx>
                <c:strRef>
                  <c:f>'F4'!$X$116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{FD2B03B8-74A6-473C-8C32-7805BD6350BD}</c15:txfldGUID>
                      <c15:f>'F4'!$X$116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615-491B-925F-E7889A71C7EC}"/>
                </c:ext>
              </c:extLst>
            </c:dLbl>
            <c:dLbl>
              <c:idx val="48"/>
              <c:tx>
                <c:strRef>
                  <c:f>'F4'!$X$117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{52975C0A-C7DA-4916-8752-002B08103DC4}</c15:txfldGUID>
                      <c15:f>'F4'!$X$117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615-491B-925F-E7889A71C7EC}"/>
                </c:ext>
              </c:extLst>
            </c:dLbl>
            <c:dLbl>
              <c:idx val="49"/>
              <c:tx>
                <c:strRef>
                  <c:f>'F4'!$X$118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{CF77E119-8354-4FE5-9376-17D0FEAB1EF8}</c15:txfldGUID>
                      <c15:f>'F4'!$X$118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615-491B-925F-E7889A71C7EC}"/>
                </c:ext>
              </c:extLst>
            </c:dLbl>
            <c:dLbl>
              <c:idx val="50"/>
              <c:tx>
                <c:strRef>
                  <c:f>'F4'!$X$119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{93C1C427-ADD9-400E-B3DB-99D6A0BB0896}</c15:txfldGUID>
                      <c15:f>'F4'!$X$119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615-491B-925F-E7889A71C7EC}"/>
                </c:ext>
              </c:extLst>
            </c:dLbl>
            <c:dLbl>
              <c:idx val="51"/>
              <c:tx>
                <c:strRef>
                  <c:f>'F4'!$X$120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{9D92BC70-DC78-4671-BF0E-35CEB7C48876}</c15:txfldGUID>
                      <c15:f>'F4'!$X$120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615-491B-925F-E7889A71C7EC}"/>
                </c:ext>
              </c:extLst>
            </c:dLbl>
            <c:dLbl>
              <c:idx val="52"/>
              <c:tx>
                <c:strRef>
                  <c:f>'F4'!$X$121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{D6CB217C-916C-4D9D-B62D-535521798E14}</c15:txfldGUID>
                      <c15:f>'F4'!$X$121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615-491B-925F-E7889A71C7EC}"/>
                </c:ext>
              </c:extLst>
            </c:dLbl>
            <c:dLbl>
              <c:idx val="53"/>
              <c:tx>
                <c:strRef>
                  <c:f>'F4'!$X$122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{2C46A9B4-1C3B-4C9A-9A8C-1D78FA194407}</c15:txfldGUID>
                      <c15:f>'F4'!$X$122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615-491B-925F-E7889A71C7EC}"/>
                </c:ext>
              </c:extLst>
            </c:dLbl>
            <c:dLbl>
              <c:idx val="54"/>
              <c:tx>
                <c:strRef>
                  <c:f>'F4'!$X$123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{A689718C-CCBD-4E49-9408-D3CB84B38EE2}</c15:txfldGUID>
                      <c15:f>'F4'!$X$123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615-491B-925F-E7889A71C7EC}"/>
                </c:ext>
              </c:extLst>
            </c:dLbl>
            <c:dLbl>
              <c:idx val="55"/>
              <c:tx>
                <c:strRef>
                  <c:f>'F4'!$X$124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{1848E764-12DB-4CF4-AEF6-2065B40B4DD5}</c15:txfldGUID>
                      <c15:f>'F4'!$X$124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615-491B-925F-E7889A71C7EC}"/>
                </c:ext>
              </c:extLst>
            </c:dLbl>
            <c:dLbl>
              <c:idx val="56"/>
              <c:tx>
                <c:strRef>
                  <c:f>'F4'!$X$125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{1966A16A-ED4B-4F93-BE57-D77B41827F8A}</c15:txfldGUID>
                      <c15:f>'F4'!$X$125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615-491B-925F-E7889A71C7EC}"/>
                </c:ext>
              </c:extLst>
            </c:dLbl>
            <c:dLbl>
              <c:idx val="57"/>
              <c:tx>
                <c:strRef>
                  <c:f>'F4'!$X$126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{6587269A-18DE-440B-985F-839869CF2516}</c15:txfldGUID>
                      <c15:f>'F4'!$X$126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615-491B-925F-E7889A71C7EC}"/>
                </c:ext>
              </c:extLst>
            </c:dLbl>
            <c:dLbl>
              <c:idx val="58"/>
              <c:tx>
                <c:strRef>
                  <c:f>'F4'!$X$127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{B3E3197A-B31C-47CB-9F4E-3C70AFDDFF84}</c15:txfldGUID>
                      <c15:f>'F4'!$X$127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615-491B-925F-E7889A71C7EC}"/>
                </c:ext>
              </c:extLst>
            </c:dLbl>
            <c:dLbl>
              <c:idx val="59"/>
              <c:tx>
                <c:strRef>
                  <c:f>'F4'!$X$128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{619E0B2D-CF80-4678-B98C-B1EE7796F168}</c15:txfldGUID>
                      <c15:f>'F4'!$X$128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615-491B-925F-E7889A71C7EC}"/>
                </c:ext>
              </c:extLst>
            </c:dLbl>
            <c:dLbl>
              <c:idx val="60"/>
              <c:tx>
                <c:strRef>
                  <c:f>'F4'!$X$129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{4004B68D-F5EA-464A-B332-7D2F6BDDD890}</c15:txfldGUID>
                      <c15:f>'F4'!$X$129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615-491B-925F-E7889A71C7EC}"/>
                </c:ext>
              </c:extLst>
            </c:dLbl>
            <c:dLbl>
              <c:idx val="61"/>
              <c:tx>
                <c:strRef>
                  <c:f>'F4'!$X$130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{A371525E-F8A0-4FB1-92BC-67325CC0BDCC}</c15:txfldGUID>
                      <c15:f>'F4'!$X$130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615-491B-925F-E7889A71C7EC}"/>
                </c:ext>
              </c:extLst>
            </c:dLbl>
            <c:dLbl>
              <c:idx val="62"/>
              <c:tx>
                <c:strRef>
                  <c:f>'F4'!$X$131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{53A334FF-8931-46F6-8828-9D43E8FB0CF1}</c15:txfldGUID>
                      <c15:f>'F4'!$X$131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615-491B-925F-E7889A71C7EC}"/>
                </c:ext>
              </c:extLst>
            </c:dLbl>
            <c:dLbl>
              <c:idx val="63"/>
              <c:tx>
                <c:strRef>
                  <c:f>'F4'!$X$132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{ABF8F7D3-0399-4335-BAF6-DEC9C5B3A5E9}</c15:txfldGUID>
                      <c15:f>'F4'!$X$132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615-491B-925F-E7889A71C7EC}"/>
                </c:ext>
              </c:extLst>
            </c:dLbl>
            <c:dLbl>
              <c:idx val="64"/>
              <c:tx>
                <c:strRef>
                  <c:f>'F4'!$X$133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{065D4B37-A771-453A-AF96-D8D0F8B25DEC}</c15:txfldGUID>
                      <c15:f>'F4'!$X$133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615-491B-925F-E7889A71C7EC}"/>
                </c:ext>
              </c:extLst>
            </c:dLbl>
            <c:dLbl>
              <c:idx val="65"/>
              <c:tx>
                <c:strRef>
                  <c:f>'F4'!$X$134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{6854C1EF-7A09-4DD6-942E-D2D9B1072FAD}</c15:txfldGUID>
                      <c15:f>'F4'!$X$134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615-491B-925F-E7889A71C7EC}"/>
                </c:ext>
              </c:extLst>
            </c:dLbl>
            <c:dLbl>
              <c:idx val="66"/>
              <c:tx>
                <c:strRef>
                  <c:f>'F4'!$X$135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{625EB05F-4652-4FC9-8BA9-EF6C4492D95E}</c15:txfldGUID>
                      <c15:f>'F4'!$X$135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615-491B-925F-E7889A71C7EC}"/>
                </c:ext>
              </c:extLst>
            </c:dLbl>
            <c:dLbl>
              <c:idx val="67"/>
              <c:tx>
                <c:strRef>
                  <c:f>'F4'!$X$136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{8EC459ED-7335-4370-A662-42DD4D2DCF57}</c15:txfldGUID>
                      <c15:f>'F4'!$X$136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615-491B-925F-E7889A71C7EC}"/>
                </c:ext>
              </c:extLst>
            </c:dLbl>
            <c:dLbl>
              <c:idx val="68"/>
              <c:tx>
                <c:strRef>
                  <c:f>'F4'!$X$137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{DB13EEC1-72D6-48FC-A062-AE918072B4D6}</c15:txfldGUID>
                      <c15:f>'F4'!$X$137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615-491B-925F-E7889A71C7EC}"/>
                </c:ext>
              </c:extLst>
            </c:dLbl>
            <c:dLbl>
              <c:idx val="69"/>
              <c:tx>
                <c:strRef>
                  <c:f>'F4'!$X$138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{5A29231F-D188-480D-8C44-DBBE7BBA0BCC}</c15:txfldGUID>
                      <c15:f>'F4'!$X$138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615-491B-925F-E7889A71C7EC}"/>
                </c:ext>
              </c:extLst>
            </c:dLbl>
            <c:dLbl>
              <c:idx val="70"/>
              <c:tx>
                <c:strRef>
                  <c:f>'F4'!$X$139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{3EEF5226-D81C-4EC7-AC7A-E906DA3829CE}</c15:txfldGUID>
                      <c15:f>'F4'!$X$139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615-491B-925F-E7889A71C7EC}"/>
                </c:ext>
              </c:extLst>
            </c:dLbl>
            <c:dLbl>
              <c:idx val="71"/>
              <c:tx>
                <c:strRef>
                  <c:f>'F4'!$X$140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{CC51C940-BCC5-4F44-BBB7-8212F3130767}</c15:txfldGUID>
                      <c15:f>'F4'!$X$140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615-491B-925F-E7889A71C7EC}"/>
                </c:ext>
              </c:extLst>
            </c:dLbl>
            <c:dLbl>
              <c:idx val="72"/>
              <c:tx>
                <c:strRef>
                  <c:f>'F4'!$X$141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{4D699DBB-7C36-4DAA-9975-F5D3D7EEE723}</c15:txfldGUID>
                      <c15:f>'F4'!$X$141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615-491B-925F-E7889A71C7EC}"/>
                </c:ext>
              </c:extLst>
            </c:dLbl>
            <c:dLbl>
              <c:idx val="73"/>
              <c:tx>
                <c:strRef>
                  <c:f>'F4'!$X$142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{3D127708-C41A-42B8-B450-FCDDC5799900}</c15:txfldGUID>
                      <c15:f>'F4'!$X$142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615-491B-925F-E7889A71C7EC}"/>
                </c:ext>
              </c:extLst>
            </c:dLbl>
            <c:dLbl>
              <c:idx val="74"/>
              <c:tx>
                <c:strRef>
                  <c:f>'F4'!$X$143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{06574CD7-F6B3-4940-9471-4E2430B4F8F6}</c15:txfldGUID>
                      <c15:f>'F4'!$X$143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615-491B-925F-E7889A71C7EC}"/>
                </c:ext>
              </c:extLst>
            </c:dLbl>
            <c:dLbl>
              <c:idx val="75"/>
              <c:tx>
                <c:strRef>
                  <c:f>'F4'!$X$144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{2334883F-BB03-4A77-A9BA-699CF13AF11D}</c15:txfldGUID>
                      <c15:f>'F4'!$X$144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615-491B-925F-E7889A71C7EC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'F4'!$U$72:$U$147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'F4'!$V$72:$V$147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615-491B-925F-E7889A71C7EC}"/>
            </c:ext>
          </c:extLst>
        </c:ser>
        <c:ser>
          <c:idx val="1"/>
          <c:order val="1"/>
          <c:tx>
            <c:strRef>
              <c:f>'F4'!$AO$18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'F4'!$AO$22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{E9F59B14-B1B9-496B-8688-F44ED519272F}</c15:txfldGUID>
                      <c15:f>'F4'!$AO$22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615-491B-925F-E7889A71C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'F4'!$AO$20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'F4'!$AO$21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615-491B-925F-E7889A71C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844096"/>
        <c:axId val="467940096"/>
      </c:scatterChart>
      <c:valAx>
        <c:axId val="467844096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7940096"/>
        <c:crosses val="autoZero"/>
        <c:crossBetween val="midCat"/>
        <c:majorUnit val="100"/>
      </c:valAx>
      <c:valAx>
        <c:axId val="46794009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7844096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605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3338132817618E-3"/>
          <c:y val="7.0732299344173486E-5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'F5'!$T$71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'F5'!$X$69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{B259D85B-B892-4B45-9420-FF50BEDB12F5}</c15:txfldGUID>
                      <c15:f>'F5'!$X$69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43D-4211-9B93-A0450ECD9057}"/>
                </c:ext>
              </c:extLst>
            </c:dLbl>
            <c:dLbl>
              <c:idx val="1"/>
              <c:tx>
                <c:strRef>
                  <c:f>'F5'!$X$70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{B6939156-B58A-4BB0-9CE3-37A2F791236E}</c15:txfldGUID>
                      <c15:f>'F5'!$X$70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43D-4211-9B93-A0450ECD9057}"/>
                </c:ext>
              </c:extLst>
            </c:dLbl>
            <c:dLbl>
              <c:idx val="2"/>
              <c:tx>
                <c:strRef>
                  <c:f>'F5'!$X$71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{1114591C-3C22-45DF-9A6C-DC17E68FC857}</c15:txfldGUID>
                      <c15:f>'F5'!$X$71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43D-4211-9B93-A0450ECD9057}"/>
                </c:ext>
              </c:extLst>
            </c:dLbl>
            <c:dLbl>
              <c:idx val="3"/>
              <c:tx>
                <c:strRef>
                  <c:f>'F5'!$X$72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{39678702-E8D6-4286-8D2C-E9BDCEB67C13}</c15:txfldGUID>
                      <c15:f>'F5'!$X$72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43D-4211-9B93-A0450ECD9057}"/>
                </c:ext>
              </c:extLst>
            </c:dLbl>
            <c:dLbl>
              <c:idx val="4"/>
              <c:tx>
                <c:strRef>
                  <c:f>'F5'!$X$73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{45BC65E7-3505-464A-9F0C-357D7FF8E757}</c15:txfldGUID>
                      <c15:f>'F5'!$X$73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43D-4211-9B93-A0450ECD9057}"/>
                </c:ext>
              </c:extLst>
            </c:dLbl>
            <c:dLbl>
              <c:idx val="5"/>
              <c:tx>
                <c:strRef>
                  <c:f>'F5'!$X$74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{B3577150-A3CD-4256-8287-4F2FC2EC50EA}</c15:txfldGUID>
                      <c15:f>'F5'!$X$74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43D-4211-9B93-A0450ECD9057}"/>
                </c:ext>
              </c:extLst>
            </c:dLbl>
            <c:dLbl>
              <c:idx val="6"/>
              <c:tx>
                <c:strRef>
                  <c:f>'F5'!$X$75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{6D57CBE4-C3E6-463E-9F2F-BAA9EE373822}</c15:txfldGUID>
                      <c15:f>'F5'!$X$75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43D-4211-9B93-A0450ECD9057}"/>
                </c:ext>
              </c:extLst>
            </c:dLbl>
            <c:dLbl>
              <c:idx val="7"/>
              <c:tx>
                <c:strRef>
                  <c:f>'F5'!$X$76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{EE92DA6F-C4F6-41E9-8AB6-3CD84196CBF4}</c15:txfldGUID>
                      <c15:f>'F5'!$X$76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43D-4211-9B93-A0450ECD9057}"/>
                </c:ext>
              </c:extLst>
            </c:dLbl>
            <c:dLbl>
              <c:idx val="8"/>
              <c:tx>
                <c:strRef>
                  <c:f>'F5'!$X$77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{6070C305-443F-48BF-8812-FE632B28F2E9}</c15:txfldGUID>
                      <c15:f>'F5'!$X$77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43D-4211-9B93-A0450ECD9057}"/>
                </c:ext>
              </c:extLst>
            </c:dLbl>
            <c:dLbl>
              <c:idx val="9"/>
              <c:tx>
                <c:strRef>
                  <c:f>'F5'!$X$78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{01308003-6859-455D-815D-32C78F4FCEAC}</c15:txfldGUID>
                      <c15:f>'F5'!$X$78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43D-4211-9B93-A0450ECD9057}"/>
                </c:ext>
              </c:extLst>
            </c:dLbl>
            <c:dLbl>
              <c:idx val="10"/>
              <c:tx>
                <c:strRef>
                  <c:f>'F5'!$X$79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{542CDB11-F161-4753-80B0-C54848882708}</c15:txfldGUID>
                      <c15:f>'F5'!$X$79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43D-4211-9B93-A0450ECD9057}"/>
                </c:ext>
              </c:extLst>
            </c:dLbl>
            <c:dLbl>
              <c:idx val="11"/>
              <c:tx>
                <c:strRef>
                  <c:f>'F5'!$X$80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{9CAAA610-24C8-4088-A7A4-00D28CB6AC8B}</c15:txfldGUID>
                      <c15:f>'F5'!$X$80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43D-4211-9B93-A0450ECD9057}"/>
                </c:ext>
              </c:extLst>
            </c:dLbl>
            <c:dLbl>
              <c:idx val="12"/>
              <c:tx>
                <c:strRef>
                  <c:f>'F5'!$X$81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{B98203F0-7F5A-409D-A69D-3269B641799B}</c15:txfldGUID>
                      <c15:f>'F5'!$X$81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43D-4211-9B93-A0450ECD9057}"/>
                </c:ext>
              </c:extLst>
            </c:dLbl>
            <c:dLbl>
              <c:idx val="13"/>
              <c:tx>
                <c:strRef>
                  <c:f>'F5'!$X$82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{89E71797-C32C-41E3-B3B4-AFEF33FDC710}</c15:txfldGUID>
                      <c15:f>'F5'!$X$82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43D-4211-9B93-A0450ECD9057}"/>
                </c:ext>
              </c:extLst>
            </c:dLbl>
            <c:dLbl>
              <c:idx val="14"/>
              <c:tx>
                <c:strRef>
                  <c:f>'F5'!$X$83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{18E761B7-6C53-44C3-9502-BB3E482257D0}</c15:txfldGUID>
                      <c15:f>'F5'!$X$83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43D-4211-9B93-A0450ECD9057}"/>
                </c:ext>
              </c:extLst>
            </c:dLbl>
            <c:dLbl>
              <c:idx val="15"/>
              <c:tx>
                <c:strRef>
                  <c:f>'F5'!$X$84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{C349C0A7-9018-494B-B29B-AFB4BC0C7A2A}</c15:txfldGUID>
                      <c15:f>'F5'!$X$84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43D-4211-9B93-A0450ECD9057}"/>
                </c:ext>
              </c:extLst>
            </c:dLbl>
            <c:dLbl>
              <c:idx val="16"/>
              <c:tx>
                <c:strRef>
                  <c:f>'F5'!$X$85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{4B443E32-312E-41FF-9BCC-9E61A6CE9124}</c15:txfldGUID>
                      <c15:f>'F5'!$X$85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43D-4211-9B93-A0450ECD9057}"/>
                </c:ext>
              </c:extLst>
            </c:dLbl>
            <c:dLbl>
              <c:idx val="17"/>
              <c:tx>
                <c:strRef>
                  <c:f>'F5'!$X$86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{36E743C0-E59A-4A6C-AA70-74447A4B09FA}</c15:txfldGUID>
                      <c15:f>'F5'!$X$86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643D-4211-9B93-A0450ECD9057}"/>
                </c:ext>
              </c:extLst>
            </c:dLbl>
            <c:dLbl>
              <c:idx val="18"/>
              <c:tx>
                <c:strRef>
                  <c:f>'F5'!$X$87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{74B55E0F-E7C1-42D4-B7FD-2C4D14DA8A0B}</c15:txfldGUID>
                      <c15:f>'F5'!$X$87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43D-4211-9B93-A0450ECD9057}"/>
                </c:ext>
              </c:extLst>
            </c:dLbl>
            <c:dLbl>
              <c:idx val="19"/>
              <c:tx>
                <c:strRef>
                  <c:f>'F5'!$X$88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{9C1CB04C-BB5B-443E-8E83-726E126FEDA5}</c15:txfldGUID>
                      <c15:f>'F5'!$X$88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43D-4211-9B93-A0450ECD9057}"/>
                </c:ext>
              </c:extLst>
            </c:dLbl>
            <c:dLbl>
              <c:idx val="20"/>
              <c:tx>
                <c:strRef>
                  <c:f>'F5'!$X$89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{223BA7C2-384D-4A77-B6FC-85C03E23DD06}</c15:txfldGUID>
                      <c15:f>'F5'!$X$89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43D-4211-9B93-A0450ECD9057}"/>
                </c:ext>
              </c:extLst>
            </c:dLbl>
            <c:dLbl>
              <c:idx val="21"/>
              <c:tx>
                <c:strRef>
                  <c:f>'F5'!$X$90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{9DE74D1F-0F21-473B-A2FF-30FDDBAAC203}</c15:txfldGUID>
                      <c15:f>'F5'!$X$90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43D-4211-9B93-A0450ECD9057}"/>
                </c:ext>
              </c:extLst>
            </c:dLbl>
            <c:dLbl>
              <c:idx val="22"/>
              <c:tx>
                <c:strRef>
                  <c:f>'F5'!$X$91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{95DFB67F-C785-40B7-8A05-EA0D290FF8E8}</c15:txfldGUID>
                      <c15:f>'F5'!$X$91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43D-4211-9B93-A0450ECD9057}"/>
                </c:ext>
              </c:extLst>
            </c:dLbl>
            <c:dLbl>
              <c:idx val="23"/>
              <c:tx>
                <c:strRef>
                  <c:f>'F5'!$X$92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{8D14E8DB-DDDD-4A94-9547-BF494B3CADC9}</c15:txfldGUID>
                      <c15:f>'F5'!$X$92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643D-4211-9B93-A0450ECD9057}"/>
                </c:ext>
              </c:extLst>
            </c:dLbl>
            <c:dLbl>
              <c:idx val="24"/>
              <c:tx>
                <c:strRef>
                  <c:f>'F5'!$X$93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{55D22DF6-C0CF-4DA3-996C-62068C1D82AF}</c15:txfldGUID>
                      <c15:f>'F5'!$X$93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43D-4211-9B93-A0450ECD9057}"/>
                </c:ext>
              </c:extLst>
            </c:dLbl>
            <c:dLbl>
              <c:idx val="25"/>
              <c:tx>
                <c:strRef>
                  <c:f>'F5'!$X$94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{09CBEA4F-3D2B-4361-B2C1-7F0B0D8C04DF}</c15:txfldGUID>
                      <c15:f>'F5'!$X$94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43D-4211-9B93-A0450ECD9057}"/>
                </c:ext>
              </c:extLst>
            </c:dLbl>
            <c:dLbl>
              <c:idx val="26"/>
              <c:tx>
                <c:strRef>
                  <c:f>'F5'!$X$95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{EB8B585D-0158-43B9-A4D2-7D15A3664DFF}</c15:txfldGUID>
                      <c15:f>'F5'!$X$95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43D-4211-9B93-A0450ECD9057}"/>
                </c:ext>
              </c:extLst>
            </c:dLbl>
            <c:dLbl>
              <c:idx val="27"/>
              <c:tx>
                <c:strRef>
                  <c:f>'F5'!$X$96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{682FCF25-F500-483E-85C4-15B602295F63}</c15:txfldGUID>
                      <c15:f>'F5'!$X$96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43D-4211-9B93-A0450ECD9057}"/>
                </c:ext>
              </c:extLst>
            </c:dLbl>
            <c:dLbl>
              <c:idx val="28"/>
              <c:tx>
                <c:strRef>
                  <c:f>'F5'!$X$97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{37935F0E-8B24-4289-AF1B-98356BBE71E6}</c15:txfldGUID>
                      <c15:f>'F5'!$X$97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43D-4211-9B93-A0450ECD9057}"/>
                </c:ext>
              </c:extLst>
            </c:dLbl>
            <c:dLbl>
              <c:idx val="29"/>
              <c:tx>
                <c:strRef>
                  <c:f>'F5'!$X$98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{3E4961A1-3661-4DDE-BD37-106383D1D1BF}</c15:txfldGUID>
                      <c15:f>'F5'!$X$98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643D-4211-9B93-A0450ECD9057}"/>
                </c:ext>
              </c:extLst>
            </c:dLbl>
            <c:dLbl>
              <c:idx val="30"/>
              <c:tx>
                <c:strRef>
                  <c:f>'F5'!$X$99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{070159B7-F7FF-4293-896A-7CE8A87A30E5}</c15:txfldGUID>
                      <c15:f>'F5'!$X$99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43D-4211-9B93-A0450ECD9057}"/>
                </c:ext>
              </c:extLst>
            </c:dLbl>
            <c:dLbl>
              <c:idx val="31"/>
              <c:tx>
                <c:strRef>
                  <c:f>'F5'!$X$100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{405305C5-6C82-4C3A-8069-52263F99B03B}</c15:txfldGUID>
                      <c15:f>'F5'!$X$100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43D-4211-9B93-A0450ECD9057}"/>
                </c:ext>
              </c:extLst>
            </c:dLbl>
            <c:dLbl>
              <c:idx val="32"/>
              <c:tx>
                <c:strRef>
                  <c:f>'F5'!$X$101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{43B71EDC-2A16-40ED-B9F9-6E907CDEA361}</c15:txfldGUID>
                      <c15:f>'F5'!$X$101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43D-4211-9B93-A0450ECD9057}"/>
                </c:ext>
              </c:extLst>
            </c:dLbl>
            <c:dLbl>
              <c:idx val="33"/>
              <c:tx>
                <c:strRef>
                  <c:f>'F5'!$X$102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{CAB0B74C-E65A-41E8-95EC-B284DFBB3E4D}</c15:txfldGUID>
                      <c15:f>'F5'!$X$102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43D-4211-9B93-A0450ECD9057}"/>
                </c:ext>
              </c:extLst>
            </c:dLbl>
            <c:dLbl>
              <c:idx val="34"/>
              <c:tx>
                <c:strRef>
                  <c:f>'F5'!$X$103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{E34655F3-7575-4816-ABD4-807B61657E6B}</c15:txfldGUID>
                      <c15:f>'F5'!$X$103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43D-4211-9B93-A0450ECD9057}"/>
                </c:ext>
              </c:extLst>
            </c:dLbl>
            <c:dLbl>
              <c:idx val="35"/>
              <c:tx>
                <c:strRef>
                  <c:f>'F5'!$X$104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{FEDEB3AB-89F3-4C1F-8989-029593BCE2F5}</c15:txfldGUID>
                      <c15:f>'F5'!$X$104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643D-4211-9B93-A0450ECD9057}"/>
                </c:ext>
              </c:extLst>
            </c:dLbl>
            <c:dLbl>
              <c:idx val="36"/>
              <c:tx>
                <c:strRef>
                  <c:f>'F5'!$X$105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{FDF37C95-E5F8-4E17-8D49-CE126D3B1BA5}</c15:txfldGUID>
                      <c15:f>'F5'!$X$105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643D-4211-9B93-A0450ECD9057}"/>
                </c:ext>
              </c:extLst>
            </c:dLbl>
            <c:dLbl>
              <c:idx val="37"/>
              <c:tx>
                <c:strRef>
                  <c:f>'F5'!$X$106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{7482F5BA-17FE-4521-9A86-7FEB43E6530E}</c15:txfldGUID>
                      <c15:f>'F5'!$X$106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643D-4211-9B93-A0450ECD9057}"/>
                </c:ext>
              </c:extLst>
            </c:dLbl>
            <c:dLbl>
              <c:idx val="38"/>
              <c:tx>
                <c:strRef>
                  <c:f>'F5'!$X$107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{7449FF18-A123-4DCC-95AC-027C2A9A31B0}</c15:txfldGUID>
                      <c15:f>'F5'!$X$107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643D-4211-9B93-A0450ECD9057}"/>
                </c:ext>
              </c:extLst>
            </c:dLbl>
            <c:dLbl>
              <c:idx val="39"/>
              <c:tx>
                <c:strRef>
                  <c:f>'F5'!$X$108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{5FE90A17-8E57-4D61-9D2E-B9C2A5549274}</c15:txfldGUID>
                      <c15:f>'F5'!$X$108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643D-4211-9B93-A0450ECD9057}"/>
                </c:ext>
              </c:extLst>
            </c:dLbl>
            <c:dLbl>
              <c:idx val="40"/>
              <c:tx>
                <c:strRef>
                  <c:f>'F5'!$X$109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{2B5344FC-30F6-47A3-BFA2-9DD3ADAD23A2}</c15:txfldGUID>
                      <c15:f>'F5'!$X$109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643D-4211-9B93-A0450ECD9057}"/>
                </c:ext>
              </c:extLst>
            </c:dLbl>
            <c:dLbl>
              <c:idx val="41"/>
              <c:tx>
                <c:strRef>
                  <c:f>'F5'!$X$110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{725E4FE8-1F89-4C48-B740-FCAF9079A433}</c15:txfldGUID>
                      <c15:f>'F5'!$X$110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643D-4211-9B93-A0450ECD9057}"/>
                </c:ext>
              </c:extLst>
            </c:dLbl>
            <c:dLbl>
              <c:idx val="42"/>
              <c:tx>
                <c:strRef>
                  <c:f>'F5'!$X$111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{4DE4FECA-DBAB-4D9E-8FE0-4DBE5AEECDD3}</c15:txfldGUID>
                      <c15:f>'F5'!$X$111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643D-4211-9B93-A0450ECD9057}"/>
                </c:ext>
              </c:extLst>
            </c:dLbl>
            <c:dLbl>
              <c:idx val="43"/>
              <c:tx>
                <c:strRef>
                  <c:f>'F5'!$X$112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{90773ABA-029D-418A-8B47-B84E06A84B7C}</c15:txfldGUID>
                      <c15:f>'F5'!$X$112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643D-4211-9B93-A0450ECD9057}"/>
                </c:ext>
              </c:extLst>
            </c:dLbl>
            <c:dLbl>
              <c:idx val="44"/>
              <c:tx>
                <c:strRef>
                  <c:f>'F5'!$X$113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{961A27E3-377C-4243-AAD6-59C3973F85E3}</c15:txfldGUID>
                      <c15:f>'F5'!$X$113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643D-4211-9B93-A0450ECD9057}"/>
                </c:ext>
              </c:extLst>
            </c:dLbl>
            <c:dLbl>
              <c:idx val="45"/>
              <c:tx>
                <c:strRef>
                  <c:f>'F5'!$X$114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{0932118A-47AB-4EB9-AA5B-A35C187BD29B}</c15:txfldGUID>
                      <c15:f>'F5'!$X$114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643D-4211-9B93-A0450ECD9057}"/>
                </c:ext>
              </c:extLst>
            </c:dLbl>
            <c:dLbl>
              <c:idx val="46"/>
              <c:tx>
                <c:strRef>
                  <c:f>'F5'!$X$115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{F85F980A-6714-43FF-98FC-50C024EE6592}</c15:txfldGUID>
                      <c15:f>'F5'!$X$115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643D-4211-9B93-A0450ECD9057}"/>
                </c:ext>
              </c:extLst>
            </c:dLbl>
            <c:dLbl>
              <c:idx val="47"/>
              <c:tx>
                <c:strRef>
                  <c:f>'F5'!$X$116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{A8200AA8-A07F-4411-8FF6-2F3238973214}</c15:txfldGUID>
                      <c15:f>'F5'!$X$116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643D-4211-9B93-A0450ECD9057}"/>
                </c:ext>
              </c:extLst>
            </c:dLbl>
            <c:dLbl>
              <c:idx val="48"/>
              <c:tx>
                <c:strRef>
                  <c:f>'F5'!$X$117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{EA194DB2-4676-4473-A70D-7264E8C9360B}</c15:txfldGUID>
                      <c15:f>'F5'!$X$117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643D-4211-9B93-A0450ECD9057}"/>
                </c:ext>
              </c:extLst>
            </c:dLbl>
            <c:dLbl>
              <c:idx val="49"/>
              <c:tx>
                <c:strRef>
                  <c:f>'F5'!$X$118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{803EE0B6-AB90-4B45-9018-FCE6CABC7F51}</c15:txfldGUID>
                      <c15:f>'F5'!$X$118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643D-4211-9B93-A0450ECD9057}"/>
                </c:ext>
              </c:extLst>
            </c:dLbl>
            <c:dLbl>
              <c:idx val="50"/>
              <c:tx>
                <c:strRef>
                  <c:f>'F5'!$X$119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{28DF0F33-E526-465D-928A-58ECD08A35DA}</c15:txfldGUID>
                      <c15:f>'F5'!$X$119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643D-4211-9B93-A0450ECD9057}"/>
                </c:ext>
              </c:extLst>
            </c:dLbl>
            <c:dLbl>
              <c:idx val="51"/>
              <c:tx>
                <c:strRef>
                  <c:f>'F5'!$X$120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{A62B8CCD-808C-4E2B-A2D5-C4F1AA5741E9}</c15:txfldGUID>
                      <c15:f>'F5'!$X$120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643D-4211-9B93-A0450ECD9057}"/>
                </c:ext>
              </c:extLst>
            </c:dLbl>
            <c:dLbl>
              <c:idx val="52"/>
              <c:tx>
                <c:strRef>
                  <c:f>'F5'!$X$121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{4C8A799C-8E7E-43BC-A132-1A1D9913E16C}</c15:txfldGUID>
                      <c15:f>'F5'!$X$121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643D-4211-9B93-A0450ECD9057}"/>
                </c:ext>
              </c:extLst>
            </c:dLbl>
            <c:dLbl>
              <c:idx val="53"/>
              <c:tx>
                <c:strRef>
                  <c:f>'F5'!$X$122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{91E41D50-7105-44E3-A7F3-41BE05EB5844}</c15:txfldGUID>
                      <c15:f>'F5'!$X$122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643D-4211-9B93-A0450ECD9057}"/>
                </c:ext>
              </c:extLst>
            </c:dLbl>
            <c:dLbl>
              <c:idx val="54"/>
              <c:tx>
                <c:strRef>
                  <c:f>'F5'!$X$123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{2B6CA34D-9D01-4CAF-AABC-EF25A8CDAD53}</c15:txfldGUID>
                      <c15:f>'F5'!$X$123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643D-4211-9B93-A0450ECD9057}"/>
                </c:ext>
              </c:extLst>
            </c:dLbl>
            <c:dLbl>
              <c:idx val="55"/>
              <c:tx>
                <c:strRef>
                  <c:f>'F5'!$X$124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{41BBEE90-981F-4A15-ABB7-18E3CB346E9C}</c15:txfldGUID>
                      <c15:f>'F5'!$X$124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643D-4211-9B93-A0450ECD9057}"/>
                </c:ext>
              </c:extLst>
            </c:dLbl>
            <c:dLbl>
              <c:idx val="56"/>
              <c:tx>
                <c:strRef>
                  <c:f>'F5'!$X$125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{AA1A3F84-3356-442E-8DF4-556CB24E76C2}</c15:txfldGUID>
                      <c15:f>'F5'!$X$125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643D-4211-9B93-A0450ECD9057}"/>
                </c:ext>
              </c:extLst>
            </c:dLbl>
            <c:dLbl>
              <c:idx val="57"/>
              <c:tx>
                <c:strRef>
                  <c:f>'F5'!$X$126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{528DD32D-8655-4463-8877-40039C3A1D4F}</c15:txfldGUID>
                      <c15:f>'F5'!$X$126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643D-4211-9B93-A0450ECD9057}"/>
                </c:ext>
              </c:extLst>
            </c:dLbl>
            <c:dLbl>
              <c:idx val="58"/>
              <c:tx>
                <c:strRef>
                  <c:f>'F5'!$X$127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{9A9DAD1C-A3AA-4FC5-8B1F-B67B83DF1184}</c15:txfldGUID>
                      <c15:f>'F5'!$X$127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643D-4211-9B93-A0450ECD9057}"/>
                </c:ext>
              </c:extLst>
            </c:dLbl>
            <c:dLbl>
              <c:idx val="59"/>
              <c:tx>
                <c:strRef>
                  <c:f>'F5'!$X$128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{15860E6F-D280-41B7-903A-1C2014F1CD4C}</c15:txfldGUID>
                      <c15:f>'F5'!$X$128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643D-4211-9B93-A0450ECD9057}"/>
                </c:ext>
              </c:extLst>
            </c:dLbl>
            <c:dLbl>
              <c:idx val="60"/>
              <c:tx>
                <c:strRef>
                  <c:f>'F5'!$X$129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{6FECC375-F240-45CF-AA0C-7743CD103DC6}</c15:txfldGUID>
                      <c15:f>'F5'!$X$129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643D-4211-9B93-A0450ECD9057}"/>
                </c:ext>
              </c:extLst>
            </c:dLbl>
            <c:dLbl>
              <c:idx val="61"/>
              <c:tx>
                <c:strRef>
                  <c:f>'F5'!$X$130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{E6C2B1AE-3AA8-4357-A294-77183B645031}</c15:txfldGUID>
                      <c15:f>'F5'!$X$130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643D-4211-9B93-A0450ECD9057}"/>
                </c:ext>
              </c:extLst>
            </c:dLbl>
            <c:dLbl>
              <c:idx val="62"/>
              <c:tx>
                <c:strRef>
                  <c:f>'F5'!$X$131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{09353221-AF70-4231-BF90-21DB71369EF0}</c15:txfldGUID>
                      <c15:f>'F5'!$X$131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643D-4211-9B93-A0450ECD9057}"/>
                </c:ext>
              </c:extLst>
            </c:dLbl>
            <c:dLbl>
              <c:idx val="63"/>
              <c:tx>
                <c:strRef>
                  <c:f>'F5'!$X$132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{359F7A48-560D-4F69-BF02-A7F2D9E82043}</c15:txfldGUID>
                      <c15:f>'F5'!$X$132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643D-4211-9B93-A0450ECD9057}"/>
                </c:ext>
              </c:extLst>
            </c:dLbl>
            <c:dLbl>
              <c:idx val="64"/>
              <c:tx>
                <c:strRef>
                  <c:f>'F5'!$X$133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{3694C5C5-0B58-4F15-96C4-4A12DBCE2D00}</c15:txfldGUID>
                      <c15:f>'F5'!$X$133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643D-4211-9B93-A0450ECD9057}"/>
                </c:ext>
              </c:extLst>
            </c:dLbl>
            <c:dLbl>
              <c:idx val="65"/>
              <c:tx>
                <c:strRef>
                  <c:f>'F5'!$X$134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{A6980859-5780-4022-A147-2D48FFAFE44B}</c15:txfldGUID>
                      <c15:f>'F5'!$X$134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643D-4211-9B93-A0450ECD9057}"/>
                </c:ext>
              </c:extLst>
            </c:dLbl>
            <c:dLbl>
              <c:idx val="66"/>
              <c:tx>
                <c:strRef>
                  <c:f>'F5'!$X$135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{E8B621E4-86A3-4081-9B88-0D5FCE85513F}</c15:txfldGUID>
                      <c15:f>'F5'!$X$135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643D-4211-9B93-A0450ECD9057}"/>
                </c:ext>
              </c:extLst>
            </c:dLbl>
            <c:dLbl>
              <c:idx val="67"/>
              <c:tx>
                <c:strRef>
                  <c:f>'F5'!$X$136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{44812FA6-15B8-45A1-8275-4183FA0EFEAA}</c15:txfldGUID>
                      <c15:f>'F5'!$X$136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643D-4211-9B93-A0450ECD9057}"/>
                </c:ext>
              </c:extLst>
            </c:dLbl>
            <c:dLbl>
              <c:idx val="68"/>
              <c:tx>
                <c:strRef>
                  <c:f>'F5'!$X$137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{CD9F12B7-A5E0-46FE-AF4B-75C3EB06FBD0}</c15:txfldGUID>
                      <c15:f>'F5'!$X$137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643D-4211-9B93-A0450ECD9057}"/>
                </c:ext>
              </c:extLst>
            </c:dLbl>
            <c:dLbl>
              <c:idx val="69"/>
              <c:tx>
                <c:strRef>
                  <c:f>'F5'!$X$138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{30D3E928-3C1D-4A05-8810-A9166C7EF63E}</c15:txfldGUID>
                      <c15:f>'F5'!$X$138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643D-4211-9B93-A0450ECD9057}"/>
                </c:ext>
              </c:extLst>
            </c:dLbl>
            <c:dLbl>
              <c:idx val="70"/>
              <c:tx>
                <c:strRef>
                  <c:f>'F5'!$X$139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{4FE01C43-2849-4161-AB6E-796F1E6CA24E}</c15:txfldGUID>
                      <c15:f>'F5'!$X$139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643D-4211-9B93-A0450ECD9057}"/>
                </c:ext>
              </c:extLst>
            </c:dLbl>
            <c:dLbl>
              <c:idx val="71"/>
              <c:tx>
                <c:strRef>
                  <c:f>'F5'!$X$140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{93204054-DF6E-40AA-B376-341EED8B002D}</c15:txfldGUID>
                      <c15:f>'F5'!$X$140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643D-4211-9B93-A0450ECD9057}"/>
                </c:ext>
              </c:extLst>
            </c:dLbl>
            <c:dLbl>
              <c:idx val="72"/>
              <c:tx>
                <c:strRef>
                  <c:f>'F5'!$X$141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{F6C448D0-2957-488E-9E0F-ACD61ACFBEA8}</c15:txfldGUID>
                      <c15:f>'F5'!$X$141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643D-4211-9B93-A0450ECD9057}"/>
                </c:ext>
              </c:extLst>
            </c:dLbl>
            <c:dLbl>
              <c:idx val="73"/>
              <c:tx>
                <c:strRef>
                  <c:f>'F5'!$X$142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{3E31B118-31C2-410B-80E9-C27BD551B8C8}</c15:txfldGUID>
                      <c15:f>'F5'!$X$142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643D-4211-9B93-A0450ECD9057}"/>
                </c:ext>
              </c:extLst>
            </c:dLbl>
            <c:dLbl>
              <c:idx val="74"/>
              <c:tx>
                <c:strRef>
                  <c:f>'F5'!$X$143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{71CBB77C-AACD-4FB0-9F95-E0F294D679FB}</c15:txfldGUID>
                      <c15:f>'F5'!$X$143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643D-4211-9B93-A0450ECD9057}"/>
                </c:ext>
              </c:extLst>
            </c:dLbl>
            <c:dLbl>
              <c:idx val="75"/>
              <c:tx>
                <c:strRef>
                  <c:f>'F5'!$X$144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{141BE43D-E80D-4F89-A05A-C3F0AA18904E}</c15:txfldGUID>
                      <c15:f>'F5'!$X$144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643D-4211-9B93-A0450ECD905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'F5'!$U$72:$U$147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'F5'!$V$72:$V$147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643D-4211-9B93-A0450ECD9057}"/>
            </c:ext>
          </c:extLst>
        </c:ser>
        <c:ser>
          <c:idx val="1"/>
          <c:order val="1"/>
          <c:tx>
            <c:strRef>
              <c:f>'F5'!$AO$18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'F5'!$AO$22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{15D9660E-93C0-4223-9073-D79B5D2AED08}</c15:txfldGUID>
                      <c15:f>'F5'!$AO$22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643D-4211-9B93-A0450ECD9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'F5'!$AO$20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'F5'!$AO$21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643D-4211-9B93-A0450ECD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73024"/>
        <c:axId val="468274560"/>
      </c:scatterChart>
      <c:valAx>
        <c:axId val="468273024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8274560"/>
        <c:crosses val="autoZero"/>
        <c:crossBetween val="midCat"/>
        <c:majorUnit val="100"/>
      </c:valAx>
      <c:valAx>
        <c:axId val="468274560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8273024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605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3338132817618E-3"/>
          <c:y val="7.0732299344173486E-5"/>
          <c:w val="0.97939417520794259"/>
          <c:h val="0.964028078591727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'F6'!$T$71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'F6'!$X$69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{8E821B6D-D7A4-4B46-A5F9-BEB99001080F}</c15:txfldGUID>
                      <c15:f>'F6'!$X$69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6B1-4049-BE82-54D6D2620A55}"/>
                </c:ext>
              </c:extLst>
            </c:dLbl>
            <c:dLbl>
              <c:idx val="1"/>
              <c:tx>
                <c:strRef>
                  <c:f>'F6'!$X$70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{B183EEB3-B8A1-4B29-90BE-12B33221CEDB}</c15:txfldGUID>
                      <c15:f>'F6'!$X$70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6B1-4049-BE82-54D6D2620A55}"/>
                </c:ext>
              </c:extLst>
            </c:dLbl>
            <c:dLbl>
              <c:idx val="2"/>
              <c:tx>
                <c:strRef>
                  <c:f>'F6'!$X$71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{1E1C8D98-8186-45C4-91B9-8E914909E29F}</c15:txfldGUID>
                      <c15:f>'F6'!$X$71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6B1-4049-BE82-54D6D2620A55}"/>
                </c:ext>
              </c:extLst>
            </c:dLbl>
            <c:dLbl>
              <c:idx val="3"/>
              <c:tx>
                <c:strRef>
                  <c:f>'F6'!$X$72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{ADC33D37-2625-47EC-8FB6-6C06C6C2715E}</c15:txfldGUID>
                      <c15:f>'F6'!$X$72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6B1-4049-BE82-54D6D2620A55}"/>
                </c:ext>
              </c:extLst>
            </c:dLbl>
            <c:dLbl>
              <c:idx val="4"/>
              <c:tx>
                <c:strRef>
                  <c:f>'F6'!$X$73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{15F8995A-9FDC-4461-8A9B-F65486E16A79}</c15:txfldGUID>
                      <c15:f>'F6'!$X$73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6B1-4049-BE82-54D6D2620A55}"/>
                </c:ext>
              </c:extLst>
            </c:dLbl>
            <c:dLbl>
              <c:idx val="5"/>
              <c:tx>
                <c:strRef>
                  <c:f>'F6'!$X$74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{C31F922E-76AB-4D86-87A5-850475436CF3}</c15:txfldGUID>
                      <c15:f>'F6'!$X$74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C6B1-4049-BE82-54D6D2620A55}"/>
                </c:ext>
              </c:extLst>
            </c:dLbl>
            <c:dLbl>
              <c:idx val="6"/>
              <c:tx>
                <c:strRef>
                  <c:f>'F6'!$X$75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{5B695324-B7F3-4982-AE5D-B3F0E7FBB015}</c15:txfldGUID>
                      <c15:f>'F6'!$X$75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6B1-4049-BE82-54D6D2620A55}"/>
                </c:ext>
              </c:extLst>
            </c:dLbl>
            <c:dLbl>
              <c:idx val="7"/>
              <c:tx>
                <c:strRef>
                  <c:f>'F6'!$X$76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{B1100277-AA4B-4A6A-8AFE-805F97BA69C5}</c15:txfldGUID>
                      <c15:f>'F6'!$X$76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6B1-4049-BE82-54D6D2620A55}"/>
                </c:ext>
              </c:extLst>
            </c:dLbl>
            <c:dLbl>
              <c:idx val="8"/>
              <c:tx>
                <c:strRef>
                  <c:f>'F6'!$X$77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{0F8CEAEB-7D9F-4A46-AE6F-3FE8A484162C}</c15:txfldGUID>
                      <c15:f>'F6'!$X$77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6B1-4049-BE82-54D6D2620A55}"/>
                </c:ext>
              </c:extLst>
            </c:dLbl>
            <c:dLbl>
              <c:idx val="9"/>
              <c:tx>
                <c:strRef>
                  <c:f>'F6'!$X$78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{E63E1DAB-6C4C-48B4-982E-C6DAE905B017}</c15:txfldGUID>
                      <c15:f>'F6'!$X$78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6B1-4049-BE82-54D6D2620A55}"/>
                </c:ext>
              </c:extLst>
            </c:dLbl>
            <c:dLbl>
              <c:idx val="10"/>
              <c:tx>
                <c:strRef>
                  <c:f>'F6'!$X$79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{11A22896-94BF-4323-BDC4-0C712957736A}</c15:txfldGUID>
                      <c15:f>'F6'!$X$79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6B1-4049-BE82-54D6D2620A55}"/>
                </c:ext>
              </c:extLst>
            </c:dLbl>
            <c:dLbl>
              <c:idx val="11"/>
              <c:tx>
                <c:strRef>
                  <c:f>'F6'!$X$80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{940AD113-FC98-418B-BCAD-1D0260C7D4CE}</c15:txfldGUID>
                      <c15:f>'F6'!$X$80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C6B1-4049-BE82-54D6D2620A55}"/>
                </c:ext>
              </c:extLst>
            </c:dLbl>
            <c:dLbl>
              <c:idx val="12"/>
              <c:tx>
                <c:strRef>
                  <c:f>'F6'!$X$81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{B946689F-9D0C-461E-8FDE-D00E87CCA2C5}</c15:txfldGUID>
                      <c15:f>'F6'!$X$81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6B1-4049-BE82-54D6D2620A55}"/>
                </c:ext>
              </c:extLst>
            </c:dLbl>
            <c:dLbl>
              <c:idx val="13"/>
              <c:tx>
                <c:strRef>
                  <c:f>'F6'!$X$82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{59BC76AD-AA94-4C4C-BC7F-E1FFCF6AEE48}</c15:txfldGUID>
                      <c15:f>'F6'!$X$82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6B1-4049-BE82-54D6D2620A55}"/>
                </c:ext>
              </c:extLst>
            </c:dLbl>
            <c:dLbl>
              <c:idx val="14"/>
              <c:tx>
                <c:strRef>
                  <c:f>'F6'!$X$83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{DCC5BE92-F3AB-4124-ADD5-CD4D9703EB52}</c15:txfldGUID>
                      <c15:f>'F6'!$X$83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6B1-4049-BE82-54D6D2620A55}"/>
                </c:ext>
              </c:extLst>
            </c:dLbl>
            <c:dLbl>
              <c:idx val="15"/>
              <c:tx>
                <c:strRef>
                  <c:f>'F6'!$X$84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{6304C16A-6BFE-42B0-BCA7-76D0A2E74D33}</c15:txfldGUID>
                      <c15:f>'F6'!$X$84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6B1-4049-BE82-54D6D2620A55}"/>
                </c:ext>
              </c:extLst>
            </c:dLbl>
            <c:dLbl>
              <c:idx val="16"/>
              <c:tx>
                <c:strRef>
                  <c:f>'F6'!$X$85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{B45808A4-282F-4ADE-BE03-FD9CD4507290}</c15:txfldGUID>
                      <c15:f>'F6'!$X$85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6B1-4049-BE82-54D6D2620A55}"/>
                </c:ext>
              </c:extLst>
            </c:dLbl>
            <c:dLbl>
              <c:idx val="17"/>
              <c:tx>
                <c:strRef>
                  <c:f>'F6'!$X$86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{4D47CAE5-0631-47E3-8A65-62CC6118B63E}</c15:txfldGUID>
                      <c15:f>'F6'!$X$86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C6B1-4049-BE82-54D6D2620A55}"/>
                </c:ext>
              </c:extLst>
            </c:dLbl>
            <c:dLbl>
              <c:idx val="18"/>
              <c:tx>
                <c:strRef>
                  <c:f>'F6'!$X$87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{0980100C-3C1F-44F1-8C35-4DC4986E508A}</c15:txfldGUID>
                      <c15:f>'F6'!$X$87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6B1-4049-BE82-54D6D2620A55}"/>
                </c:ext>
              </c:extLst>
            </c:dLbl>
            <c:dLbl>
              <c:idx val="19"/>
              <c:tx>
                <c:strRef>
                  <c:f>'F6'!$X$88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{6AF676BA-E79B-4F9F-88B8-93B66D50FF53}</c15:txfldGUID>
                      <c15:f>'F6'!$X$88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6B1-4049-BE82-54D6D2620A55}"/>
                </c:ext>
              </c:extLst>
            </c:dLbl>
            <c:dLbl>
              <c:idx val="20"/>
              <c:tx>
                <c:strRef>
                  <c:f>'F6'!$X$89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{FF165656-F8E6-4D82-95A1-06D07E090720}</c15:txfldGUID>
                      <c15:f>'F6'!$X$89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6B1-4049-BE82-54D6D2620A55}"/>
                </c:ext>
              </c:extLst>
            </c:dLbl>
            <c:dLbl>
              <c:idx val="21"/>
              <c:tx>
                <c:strRef>
                  <c:f>'F6'!$X$90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{BC8B0793-D8B3-47C6-8660-E8B4D7B946E0}</c15:txfldGUID>
                      <c15:f>'F6'!$X$90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6B1-4049-BE82-54D6D2620A55}"/>
                </c:ext>
              </c:extLst>
            </c:dLbl>
            <c:dLbl>
              <c:idx val="22"/>
              <c:tx>
                <c:strRef>
                  <c:f>'F6'!$X$91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{5FE44B85-EB6A-4B0D-BA30-C1C1AA0F1AB7}</c15:txfldGUID>
                      <c15:f>'F6'!$X$91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6B1-4049-BE82-54D6D2620A55}"/>
                </c:ext>
              </c:extLst>
            </c:dLbl>
            <c:dLbl>
              <c:idx val="23"/>
              <c:tx>
                <c:strRef>
                  <c:f>'F6'!$X$92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{707CB8B6-8783-4BBE-B072-AE4CBC2D4058}</c15:txfldGUID>
                      <c15:f>'F6'!$X$92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C6B1-4049-BE82-54D6D2620A55}"/>
                </c:ext>
              </c:extLst>
            </c:dLbl>
            <c:dLbl>
              <c:idx val="24"/>
              <c:tx>
                <c:strRef>
                  <c:f>'F6'!$X$93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{81971715-5E0A-4696-A27F-C629E1EBAC6D}</c15:txfldGUID>
                      <c15:f>'F6'!$X$93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6B1-4049-BE82-54D6D2620A55}"/>
                </c:ext>
              </c:extLst>
            </c:dLbl>
            <c:dLbl>
              <c:idx val="25"/>
              <c:tx>
                <c:strRef>
                  <c:f>'F6'!$X$94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{79B31FE6-1BBE-416E-AA2D-1EF9E4605843}</c15:txfldGUID>
                      <c15:f>'F6'!$X$94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6B1-4049-BE82-54D6D2620A55}"/>
                </c:ext>
              </c:extLst>
            </c:dLbl>
            <c:dLbl>
              <c:idx val="26"/>
              <c:tx>
                <c:strRef>
                  <c:f>'F6'!$X$95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{977246B8-F70A-4ECF-A9D0-7DED4FE2F079}</c15:txfldGUID>
                      <c15:f>'F6'!$X$95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6B1-4049-BE82-54D6D2620A55}"/>
                </c:ext>
              </c:extLst>
            </c:dLbl>
            <c:dLbl>
              <c:idx val="27"/>
              <c:tx>
                <c:strRef>
                  <c:f>'F6'!$X$96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{FFBC2735-16FA-4137-AF07-3003B41314BA}</c15:txfldGUID>
                      <c15:f>'F6'!$X$96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6B1-4049-BE82-54D6D2620A55}"/>
                </c:ext>
              </c:extLst>
            </c:dLbl>
            <c:dLbl>
              <c:idx val="28"/>
              <c:tx>
                <c:strRef>
                  <c:f>'F6'!$X$97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{B7288B8F-1CB3-42FF-8A8B-7484BF7870A0}</c15:txfldGUID>
                      <c15:f>'F6'!$X$97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6B1-4049-BE82-54D6D2620A55}"/>
                </c:ext>
              </c:extLst>
            </c:dLbl>
            <c:dLbl>
              <c:idx val="29"/>
              <c:tx>
                <c:strRef>
                  <c:f>'F6'!$X$98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{7FC8F4D8-B62F-4BEB-81BA-4316507FD07E}</c15:txfldGUID>
                      <c15:f>'F6'!$X$98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C6B1-4049-BE82-54D6D2620A55}"/>
                </c:ext>
              </c:extLst>
            </c:dLbl>
            <c:dLbl>
              <c:idx val="30"/>
              <c:tx>
                <c:strRef>
                  <c:f>'F6'!$X$99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{A055CB80-1F65-4EFD-B139-CBD5F0410DAC}</c15:txfldGUID>
                      <c15:f>'F6'!$X$99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6B1-4049-BE82-54D6D2620A55}"/>
                </c:ext>
              </c:extLst>
            </c:dLbl>
            <c:dLbl>
              <c:idx val="31"/>
              <c:tx>
                <c:strRef>
                  <c:f>'F6'!$X$100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{06949867-2403-46A2-B168-12C768E68EF4}</c15:txfldGUID>
                      <c15:f>'F6'!$X$100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6B1-4049-BE82-54D6D2620A55}"/>
                </c:ext>
              </c:extLst>
            </c:dLbl>
            <c:dLbl>
              <c:idx val="32"/>
              <c:tx>
                <c:strRef>
                  <c:f>'F6'!$X$101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{FDEF0C5F-7C54-4F67-BCCF-5A76D1EED9A4}</c15:txfldGUID>
                      <c15:f>'F6'!$X$101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6B1-4049-BE82-54D6D2620A55}"/>
                </c:ext>
              </c:extLst>
            </c:dLbl>
            <c:dLbl>
              <c:idx val="33"/>
              <c:tx>
                <c:strRef>
                  <c:f>'F6'!$X$102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{B646BA81-F281-4EF0-941A-CC6AD54CAF22}</c15:txfldGUID>
                      <c15:f>'F6'!$X$102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6B1-4049-BE82-54D6D2620A55}"/>
                </c:ext>
              </c:extLst>
            </c:dLbl>
            <c:dLbl>
              <c:idx val="34"/>
              <c:tx>
                <c:strRef>
                  <c:f>'F6'!$X$103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{8062930F-F4BD-484A-BB39-0CFDB17840F7}</c15:txfldGUID>
                      <c15:f>'F6'!$X$103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6B1-4049-BE82-54D6D2620A55}"/>
                </c:ext>
              </c:extLst>
            </c:dLbl>
            <c:dLbl>
              <c:idx val="35"/>
              <c:tx>
                <c:strRef>
                  <c:f>'F6'!$X$104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{6A6F31DB-443D-4155-8849-2E85B85C88C6}</c15:txfldGUID>
                      <c15:f>'F6'!$X$104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C6B1-4049-BE82-54D6D2620A55}"/>
                </c:ext>
              </c:extLst>
            </c:dLbl>
            <c:dLbl>
              <c:idx val="36"/>
              <c:tx>
                <c:strRef>
                  <c:f>'F6'!$X$105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{990E4452-9EDC-4DB0-8ECE-532D5154FCCC}</c15:txfldGUID>
                      <c15:f>'F6'!$X$105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C6B1-4049-BE82-54D6D2620A55}"/>
                </c:ext>
              </c:extLst>
            </c:dLbl>
            <c:dLbl>
              <c:idx val="37"/>
              <c:tx>
                <c:strRef>
                  <c:f>'F6'!$X$106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{C659CAB7-82CF-4107-9C13-418FA4E8C2BB}</c15:txfldGUID>
                      <c15:f>'F6'!$X$106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C6B1-4049-BE82-54D6D2620A55}"/>
                </c:ext>
              </c:extLst>
            </c:dLbl>
            <c:dLbl>
              <c:idx val="38"/>
              <c:tx>
                <c:strRef>
                  <c:f>'F6'!$X$107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{1BA5BF36-FFC5-4C9B-84DE-9BCDDABB45EB}</c15:txfldGUID>
                      <c15:f>'F6'!$X$107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C6B1-4049-BE82-54D6D2620A55}"/>
                </c:ext>
              </c:extLst>
            </c:dLbl>
            <c:dLbl>
              <c:idx val="39"/>
              <c:tx>
                <c:strRef>
                  <c:f>'F6'!$X$108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{C5D545EE-898F-40ED-B1EF-3486D7BCD990}</c15:txfldGUID>
                      <c15:f>'F6'!$X$108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C6B1-4049-BE82-54D6D2620A55}"/>
                </c:ext>
              </c:extLst>
            </c:dLbl>
            <c:dLbl>
              <c:idx val="40"/>
              <c:tx>
                <c:strRef>
                  <c:f>'F6'!$X$109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{ECF487ED-D82B-4121-AE09-439BED02F5C0}</c15:txfldGUID>
                      <c15:f>'F6'!$X$109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C6B1-4049-BE82-54D6D2620A55}"/>
                </c:ext>
              </c:extLst>
            </c:dLbl>
            <c:dLbl>
              <c:idx val="41"/>
              <c:tx>
                <c:strRef>
                  <c:f>'F6'!$X$110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{5C46803B-0909-491F-B946-1F90DC35E027}</c15:txfldGUID>
                      <c15:f>'F6'!$X$110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C6B1-4049-BE82-54D6D2620A55}"/>
                </c:ext>
              </c:extLst>
            </c:dLbl>
            <c:dLbl>
              <c:idx val="42"/>
              <c:tx>
                <c:strRef>
                  <c:f>'F6'!$X$111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{DD4F4A49-CC7A-4F30-9FF8-9E0BC151721A}</c15:txfldGUID>
                      <c15:f>'F6'!$X$111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C6B1-4049-BE82-54D6D2620A55}"/>
                </c:ext>
              </c:extLst>
            </c:dLbl>
            <c:dLbl>
              <c:idx val="43"/>
              <c:tx>
                <c:strRef>
                  <c:f>'F6'!$X$112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{3968F63A-7F10-408C-81D1-404E52118985}</c15:txfldGUID>
                      <c15:f>'F6'!$X$112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C6B1-4049-BE82-54D6D2620A55}"/>
                </c:ext>
              </c:extLst>
            </c:dLbl>
            <c:dLbl>
              <c:idx val="44"/>
              <c:tx>
                <c:strRef>
                  <c:f>'F6'!$X$113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{94273CF1-AE1C-4F00-96A1-81030873A76C}</c15:txfldGUID>
                      <c15:f>'F6'!$X$113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C6B1-4049-BE82-54D6D2620A55}"/>
                </c:ext>
              </c:extLst>
            </c:dLbl>
            <c:dLbl>
              <c:idx val="45"/>
              <c:tx>
                <c:strRef>
                  <c:f>'F6'!$X$114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{1FB06A55-3CC4-44BF-AD2A-4D000EC288DC}</c15:txfldGUID>
                      <c15:f>'F6'!$X$114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C6B1-4049-BE82-54D6D2620A55}"/>
                </c:ext>
              </c:extLst>
            </c:dLbl>
            <c:dLbl>
              <c:idx val="46"/>
              <c:tx>
                <c:strRef>
                  <c:f>'F6'!$X$115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{F3A94DD8-6009-4CE4-A299-3657BB4C0D7B}</c15:txfldGUID>
                      <c15:f>'F6'!$X$115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C6B1-4049-BE82-54D6D2620A55}"/>
                </c:ext>
              </c:extLst>
            </c:dLbl>
            <c:dLbl>
              <c:idx val="47"/>
              <c:tx>
                <c:strRef>
                  <c:f>'F6'!$X$116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{8B8E8737-CB3C-4D2E-9EE6-7A52B0DAFC37}</c15:txfldGUID>
                      <c15:f>'F6'!$X$116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C6B1-4049-BE82-54D6D2620A55}"/>
                </c:ext>
              </c:extLst>
            </c:dLbl>
            <c:dLbl>
              <c:idx val="48"/>
              <c:tx>
                <c:strRef>
                  <c:f>'F6'!$X$117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{378B6C7C-0AB8-4600-958C-6D85D6B7172F}</c15:txfldGUID>
                      <c15:f>'F6'!$X$117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C6B1-4049-BE82-54D6D2620A55}"/>
                </c:ext>
              </c:extLst>
            </c:dLbl>
            <c:dLbl>
              <c:idx val="49"/>
              <c:tx>
                <c:strRef>
                  <c:f>'F6'!$X$118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{0B2844DF-30ED-4CA7-9476-1D51A63872C6}</c15:txfldGUID>
                      <c15:f>'F6'!$X$118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C6B1-4049-BE82-54D6D2620A55}"/>
                </c:ext>
              </c:extLst>
            </c:dLbl>
            <c:dLbl>
              <c:idx val="50"/>
              <c:tx>
                <c:strRef>
                  <c:f>'F6'!$X$119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{D6F7DAAC-7B76-45EC-A8EE-F8E84618AC7F}</c15:txfldGUID>
                      <c15:f>'F6'!$X$119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C6B1-4049-BE82-54D6D2620A55}"/>
                </c:ext>
              </c:extLst>
            </c:dLbl>
            <c:dLbl>
              <c:idx val="51"/>
              <c:tx>
                <c:strRef>
                  <c:f>'F6'!$X$120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{7B1AADF0-44D1-45E6-8E66-78DE038FEB25}</c15:txfldGUID>
                      <c15:f>'F6'!$X$120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C6B1-4049-BE82-54D6D2620A55}"/>
                </c:ext>
              </c:extLst>
            </c:dLbl>
            <c:dLbl>
              <c:idx val="52"/>
              <c:tx>
                <c:strRef>
                  <c:f>'F6'!$X$121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{CA31449E-BC59-49EA-B055-3661369786E7}</c15:txfldGUID>
                      <c15:f>'F6'!$X$121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C6B1-4049-BE82-54D6D2620A55}"/>
                </c:ext>
              </c:extLst>
            </c:dLbl>
            <c:dLbl>
              <c:idx val="53"/>
              <c:tx>
                <c:strRef>
                  <c:f>'F6'!$X$122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{C16C2D94-9160-4A9A-B1E1-EE52269452B9}</c15:txfldGUID>
                      <c15:f>'F6'!$X$122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C6B1-4049-BE82-54D6D2620A55}"/>
                </c:ext>
              </c:extLst>
            </c:dLbl>
            <c:dLbl>
              <c:idx val="54"/>
              <c:tx>
                <c:strRef>
                  <c:f>'F6'!$X$123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{5F857627-5FCD-4B7F-A0D3-E3536F81CC67}</c15:txfldGUID>
                      <c15:f>'F6'!$X$123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C6B1-4049-BE82-54D6D2620A55}"/>
                </c:ext>
              </c:extLst>
            </c:dLbl>
            <c:dLbl>
              <c:idx val="55"/>
              <c:tx>
                <c:strRef>
                  <c:f>'F6'!$X$124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{E820A8D4-56E3-45CD-8A8A-45997B2F24D0}</c15:txfldGUID>
                      <c15:f>'F6'!$X$124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C6B1-4049-BE82-54D6D2620A55}"/>
                </c:ext>
              </c:extLst>
            </c:dLbl>
            <c:dLbl>
              <c:idx val="56"/>
              <c:tx>
                <c:strRef>
                  <c:f>'F6'!$X$125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{B5F6D1AE-45C7-40F5-958D-FCC24377C50B}</c15:txfldGUID>
                      <c15:f>'F6'!$X$125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C6B1-4049-BE82-54D6D2620A55}"/>
                </c:ext>
              </c:extLst>
            </c:dLbl>
            <c:dLbl>
              <c:idx val="57"/>
              <c:tx>
                <c:strRef>
                  <c:f>'F6'!$X$126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{79551E66-B38D-41D8-99BB-E6E90FD106DE}</c15:txfldGUID>
                      <c15:f>'F6'!$X$126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C6B1-4049-BE82-54D6D2620A55}"/>
                </c:ext>
              </c:extLst>
            </c:dLbl>
            <c:dLbl>
              <c:idx val="58"/>
              <c:tx>
                <c:strRef>
                  <c:f>'F6'!$X$127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{8AAC0537-C981-4595-9258-BF2FD216A188}</c15:txfldGUID>
                      <c15:f>'F6'!$X$127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C6B1-4049-BE82-54D6D2620A55}"/>
                </c:ext>
              </c:extLst>
            </c:dLbl>
            <c:dLbl>
              <c:idx val="59"/>
              <c:tx>
                <c:strRef>
                  <c:f>'F6'!$X$128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{0A6C2E42-7DB3-44FF-B0AE-DF936790C29E}</c15:txfldGUID>
                      <c15:f>'F6'!$X$128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C6B1-4049-BE82-54D6D2620A55}"/>
                </c:ext>
              </c:extLst>
            </c:dLbl>
            <c:dLbl>
              <c:idx val="60"/>
              <c:tx>
                <c:strRef>
                  <c:f>'F6'!$X$129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{A70CBFFD-D378-427B-9BE1-219ED978F14E}</c15:txfldGUID>
                      <c15:f>'F6'!$X$129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C6B1-4049-BE82-54D6D2620A55}"/>
                </c:ext>
              </c:extLst>
            </c:dLbl>
            <c:dLbl>
              <c:idx val="61"/>
              <c:tx>
                <c:strRef>
                  <c:f>'F6'!$X$130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{CE67DCF7-C714-4864-9A5A-420D7793840C}</c15:txfldGUID>
                      <c15:f>'F6'!$X$130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C6B1-4049-BE82-54D6D2620A55}"/>
                </c:ext>
              </c:extLst>
            </c:dLbl>
            <c:dLbl>
              <c:idx val="62"/>
              <c:tx>
                <c:strRef>
                  <c:f>'F6'!$X$131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{BD99C69D-97B5-4D94-8E95-0B072F75B5AE}</c15:txfldGUID>
                      <c15:f>'F6'!$X$131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C6B1-4049-BE82-54D6D2620A55}"/>
                </c:ext>
              </c:extLst>
            </c:dLbl>
            <c:dLbl>
              <c:idx val="63"/>
              <c:tx>
                <c:strRef>
                  <c:f>'F6'!$X$132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{A5FD1245-FB99-496C-B97E-153C9AD0D1C2}</c15:txfldGUID>
                      <c15:f>'F6'!$X$132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C6B1-4049-BE82-54D6D2620A55}"/>
                </c:ext>
              </c:extLst>
            </c:dLbl>
            <c:dLbl>
              <c:idx val="64"/>
              <c:tx>
                <c:strRef>
                  <c:f>'F6'!$X$133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{CDB9CE14-5A0E-4D5C-9762-BEA7400DDC4E}</c15:txfldGUID>
                      <c15:f>'F6'!$X$133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C6B1-4049-BE82-54D6D2620A55}"/>
                </c:ext>
              </c:extLst>
            </c:dLbl>
            <c:dLbl>
              <c:idx val="65"/>
              <c:tx>
                <c:strRef>
                  <c:f>'F6'!$X$134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{80943DA4-9D30-4912-B471-4D7DD590CC90}</c15:txfldGUID>
                      <c15:f>'F6'!$X$134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C6B1-4049-BE82-54D6D2620A55}"/>
                </c:ext>
              </c:extLst>
            </c:dLbl>
            <c:dLbl>
              <c:idx val="66"/>
              <c:tx>
                <c:strRef>
                  <c:f>'F6'!$X$135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{61BCF945-1893-42AC-B50B-0A4A933AC222}</c15:txfldGUID>
                      <c15:f>'F6'!$X$135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C6B1-4049-BE82-54D6D2620A55}"/>
                </c:ext>
              </c:extLst>
            </c:dLbl>
            <c:dLbl>
              <c:idx val="67"/>
              <c:tx>
                <c:strRef>
                  <c:f>'F6'!$X$136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{33EE203D-2BC1-48B9-AA4B-EB4AF600DAE0}</c15:txfldGUID>
                      <c15:f>'F6'!$X$136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C6B1-4049-BE82-54D6D2620A55}"/>
                </c:ext>
              </c:extLst>
            </c:dLbl>
            <c:dLbl>
              <c:idx val="68"/>
              <c:tx>
                <c:strRef>
                  <c:f>'F6'!$X$137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{F339174E-730C-40EF-B464-E87829C31B40}</c15:txfldGUID>
                      <c15:f>'F6'!$X$137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C6B1-4049-BE82-54D6D2620A55}"/>
                </c:ext>
              </c:extLst>
            </c:dLbl>
            <c:dLbl>
              <c:idx val="69"/>
              <c:tx>
                <c:strRef>
                  <c:f>'F6'!$X$138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{199A2A4D-220D-4416-B9FE-29355A46677C}</c15:txfldGUID>
                      <c15:f>'F6'!$X$138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C6B1-4049-BE82-54D6D2620A55}"/>
                </c:ext>
              </c:extLst>
            </c:dLbl>
            <c:dLbl>
              <c:idx val="70"/>
              <c:tx>
                <c:strRef>
                  <c:f>'F6'!$X$139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{5FD7A606-9EF5-44B9-9D4D-9049F4A3B291}</c15:txfldGUID>
                      <c15:f>'F6'!$X$139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C6B1-4049-BE82-54D6D2620A55}"/>
                </c:ext>
              </c:extLst>
            </c:dLbl>
            <c:dLbl>
              <c:idx val="71"/>
              <c:tx>
                <c:strRef>
                  <c:f>'F6'!$X$140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{7E536949-0706-4C6A-B223-1E0A8B605B41}</c15:txfldGUID>
                      <c15:f>'F6'!$X$140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C6B1-4049-BE82-54D6D2620A55}"/>
                </c:ext>
              </c:extLst>
            </c:dLbl>
            <c:dLbl>
              <c:idx val="72"/>
              <c:tx>
                <c:strRef>
                  <c:f>'F6'!$X$141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{CDC053BB-4DE7-4500-B67F-A62C907647B0}</c15:txfldGUID>
                      <c15:f>'F6'!$X$141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C6B1-4049-BE82-54D6D2620A55}"/>
                </c:ext>
              </c:extLst>
            </c:dLbl>
            <c:dLbl>
              <c:idx val="73"/>
              <c:tx>
                <c:strRef>
                  <c:f>'F6'!$X$142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{04B5C932-06FD-4295-9F6F-403959FA1B62}</c15:txfldGUID>
                      <c15:f>'F6'!$X$142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C6B1-4049-BE82-54D6D2620A55}"/>
                </c:ext>
              </c:extLst>
            </c:dLbl>
            <c:dLbl>
              <c:idx val="74"/>
              <c:tx>
                <c:strRef>
                  <c:f>'F6'!$X$143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{45608BC6-039A-416F-BD01-FB3518444850}</c15:txfldGUID>
                      <c15:f>'F6'!$X$143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C6B1-4049-BE82-54D6D2620A55}"/>
                </c:ext>
              </c:extLst>
            </c:dLbl>
            <c:dLbl>
              <c:idx val="75"/>
              <c:tx>
                <c:strRef>
                  <c:f>'F6'!$X$144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{2C54671C-CA1B-490B-A44D-C80171FD330E}</c15:txfldGUID>
                      <c15:f>'F6'!$X$144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C6B1-4049-BE82-54D6D2620A5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'F6'!$U$72:$U$147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77.5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'F6'!$V$72:$V$147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89.3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C6B1-4049-BE82-54D6D2620A55}"/>
            </c:ext>
          </c:extLst>
        </c:ser>
        <c:ser>
          <c:idx val="1"/>
          <c:order val="1"/>
          <c:tx>
            <c:strRef>
              <c:f>'F6'!$AO$18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'F6'!$AO$22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{0BA7C043-CC55-4D36-B960-292BD970D66B}</c15:txfldGUID>
                      <c15:f>'F6'!$AO$22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C6B1-4049-BE82-54D6D2620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'F6'!$AO$20</c:f>
              <c:numCache>
                <c:formatCode>General</c:formatCode>
                <c:ptCount val="1"/>
                <c:pt idx="0">
                  <c:v>8.25</c:v>
                </c:pt>
              </c:numCache>
            </c:numRef>
          </c:xVal>
          <c:yVal>
            <c:numRef>
              <c:f>'F6'!$AO$21</c:f>
              <c:numCache>
                <c:formatCode>General</c:formatCode>
                <c:ptCount val="1"/>
                <c:pt idx="0">
                  <c:v>43.6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C6B1-4049-BE82-54D6D262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714240"/>
        <c:axId val="468715776"/>
      </c:scatterChart>
      <c:valAx>
        <c:axId val="46871424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468715776"/>
        <c:crosses val="autoZero"/>
        <c:crossBetween val="midCat"/>
        <c:majorUnit val="100"/>
      </c:valAx>
      <c:valAx>
        <c:axId val="46871577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46871424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605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99" l="0.70000000000000062" r="0.70000000000000062" t="0.75000000000000799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0793764415811681E-2"/>
          <c:y val="6.5365713214419934E-3"/>
          <c:w val="0.95546631671041116"/>
          <c:h val="0.96402807859172623"/>
        </c:manualLayout>
      </c:layout>
      <c:scatterChart>
        <c:scatterStyle val="lineMarker"/>
        <c:varyColors val="0"/>
        <c:ser>
          <c:idx val="1"/>
          <c:order val="0"/>
          <c:tx>
            <c:strRef>
              <c:f>'Positionnement des balises'!$C$51</c:f>
              <c:strCache>
                <c:ptCount val="1"/>
                <c:pt idx="0">
                  <c:v>Départ / Arrivée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8"/>
            <c:spPr>
              <a:noFill/>
              <a:ln>
                <a:noFill/>
              </a:ln>
            </c:spPr>
          </c:marker>
          <c:xVal>
            <c:numRef>
              <c:f>'Positionnement des balises'!$C$53</c:f>
              <c:numCache>
                <c:formatCode>General</c:formatCode>
                <c:ptCount val="1"/>
                <c:pt idx="0">
                  <c:v>20</c:v>
                </c:pt>
              </c:numCache>
            </c:numRef>
          </c:xVal>
          <c:yVal>
            <c:numRef>
              <c:f>'Positionnement des balises'!$C$54</c:f>
              <c:numCache>
                <c:formatCode>General</c:formatCode>
                <c:ptCount val="1"/>
                <c:pt idx="0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92C6-41D4-B6E7-A191F3DF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37696"/>
        <c:axId val="98751616"/>
      </c:scatterChart>
      <c:valAx>
        <c:axId val="122637696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8751616"/>
        <c:crosses val="autoZero"/>
        <c:crossBetween val="midCat"/>
        <c:majorUnit val="100"/>
      </c:valAx>
      <c:valAx>
        <c:axId val="98751616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2637696"/>
        <c:crosses val="autoZero"/>
        <c:crossBetween val="midCat"/>
        <c:majorUnit val="100"/>
        <c:minorUnit val="4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11" l="0.70000000000000062" r="0.70000000000000062" t="0.75000000000000711" header="0.30000000000000032" footer="0.30000000000000032"/>
    <c:pageSetup orientation="portrait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3338132817601E-3"/>
          <c:y val="7.0732299344173418E-5"/>
          <c:w val="0.97939417520794259"/>
          <c:h val="0.964028078591727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'1-7500'!$T$71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9"/>
            <c:spPr>
              <a:solidFill>
                <a:srgbClr val="FF0000">
                  <a:alpha val="70000"/>
                </a:srgbClr>
              </a:solidFill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'1-7500'!$X$69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24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{6A41C9DB-AA9F-411F-888F-AA00ED272EF1}</c15:txfldGUID>
                      <c15:f>'1-7500'!$X$69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1FD-47A3-BDD9-2A1C5938AAB0}"/>
                </c:ext>
              </c:extLst>
            </c:dLbl>
            <c:dLbl>
              <c:idx val="1"/>
              <c:tx>
                <c:strRef>
                  <c:f>'1-7500'!$X$70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{235254A9-C4E5-40E7-BA74-463F4B1CCED3}</c15:txfldGUID>
                      <c15:f>'1-7500'!$X$70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1FD-47A3-BDD9-2A1C5938AAB0}"/>
                </c:ext>
              </c:extLst>
            </c:dLbl>
            <c:dLbl>
              <c:idx val="2"/>
              <c:tx>
                <c:strRef>
                  <c:f>'1-7500'!$X$71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{4F7F0479-2FF3-449F-8304-8F74B690131F}</c15:txfldGUID>
                      <c15:f>'1-7500'!$X$71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1FD-47A3-BDD9-2A1C5938AAB0}"/>
                </c:ext>
              </c:extLst>
            </c:dLbl>
            <c:dLbl>
              <c:idx val="3"/>
              <c:tx>
                <c:strRef>
                  <c:f>'1-7500'!$X$72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{04752F48-215D-4198-A597-CFF74894C194}</c15:txfldGUID>
                      <c15:f>'1-7500'!$X$72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1FD-47A3-BDD9-2A1C5938AAB0}"/>
                </c:ext>
              </c:extLst>
            </c:dLbl>
            <c:dLbl>
              <c:idx val="4"/>
              <c:tx>
                <c:strRef>
                  <c:f>'1-7500'!$X$73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{934258B6-523D-43F2-975A-05EBE0EAEFD5}</c15:txfldGUID>
                      <c15:f>'1-7500'!$X$73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1FD-47A3-BDD9-2A1C5938AAB0}"/>
                </c:ext>
              </c:extLst>
            </c:dLbl>
            <c:dLbl>
              <c:idx val="5"/>
              <c:tx>
                <c:strRef>
                  <c:f>'1-7500'!$X$74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{EAA1D9BE-6CD5-439D-ACCE-239FCB68D508}</c15:txfldGUID>
                      <c15:f>'1-7500'!$X$74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1FD-47A3-BDD9-2A1C5938AAB0}"/>
                </c:ext>
              </c:extLst>
            </c:dLbl>
            <c:dLbl>
              <c:idx val="6"/>
              <c:tx>
                <c:strRef>
                  <c:f>'1-7500'!$X$75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{76E50F84-3180-43DF-B35A-34732B1EE50B}</c15:txfldGUID>
                      <c15:f>'1-7500'!$X$75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1FD-47A3-BDD9-2A1C5938AAB0}"/>
                </c:ext>
              </c:extLst>
            </c:dLbl>
            <c:dLbl>
              <c:idx val="7"/>
              <c:tx>
                <c:strRef>
                  <c:f>'1-7500'!$X$76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{3EC766D5-E172-41D0-805A-83DC6726474C}</c15:txfldGUID>
                      <c15:f>'1-7500'!$X$76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1FD-47A3-BDD9-2A1C5938AAB0}"/>
                </c:ext>
              </c:extLst>
            </c:dLbl>
            <c:dLbl>
              <c:idx val="8"/>
              <c:tx>
                <c:strRef>
                  <c:f>'1-7500'!$X$77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{05EC7090-E999-4FEC-BD0D-466084F11D97}</c15:txfldGUID>
                      <c15:f>'1-7500'!$X$77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1FD-47A3-BDD9-2A1C5938AAB0}"/>
                </c:ext>
              </c:extLst>
            </c:dLbl>
            <c:dLbl>
              <c:idx val="9"/>
              <c:tx>
                <c:strRef>
                  <c:f>'1-7500'!$X$78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{B2F6573F-4707-4DCF-B3F3-FF263A18CD58}</c15:txfldGUID>
                      <c15:f>'1-7500'!$X$78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1FD-47A3-BDD9-2A1C5938AAB0}"/>
                </c:ext>
              </c:extLst>
            </c:dLbl>
            <c:dLbl>
              <c:idx val="10"/>
              <c:tx>
                <c:strRef>
                  <c:f>'1-7500'!$X$79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{7B80318B-4FCD-4B55-97F8-FA290EEFD379}</c15:txfldGUID>
                      <c15:f>'1-7500'!$X$79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1FD-47A3-BDD9-2A1C5938AAB0}"/>
                </c:ext>
              </c:extLst>
            </c:dLbl>
            <c:dLbl>
              <c:idx val="11"/>
              <c:tx>
                <c:strRef>
                  <c:f>'1-7500'!$X$80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{94F32C33-2276-4112-A81E-1E806ED8DD24}</c15:txfldGUID>
                      <c15:f>'1-7500'!$X$80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1FD-47A3-BDD9-2A1C5938AAB0}"/>
                </c:ext>
              </c:extLst>
            </c:dLbl>
            <c:dLbl>
              <c:idx val="12"/>
              <c:tx>
                <c:strRef>
                  <c:f>'1-7500'!$X$81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{EB3A380C-60AF-4F27-9D07-8895D6ECBC0B}</c15:txfldGUID>
                      <c15:f>'1-7500'!$X$81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1FD-47A3-BDD9-2A1C5938AAB0}"/>
                </c:ext>
              </c:extLst>
            </c:dLbl>
            <c:dLbl>
              <c:idx val="13"/>
              <c:tx>
                <c:strRef>
                  <c:f>'1-7500'!$X$82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{F9451D00-832E-4EE9-8FBB-BE973A541706}</c15:txfldGUID>
                      <c15:f>'1-7500'!$X$82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1FD-47A3-BDD9-2A1C5938AAB0}"/>
                </c:ext>
              </c:extLst>
            </c:dLbl>
            <c:dLbl>
              <c:idx val="14"/>
              <c:tx>
                <c:strRef>
                  <c:f>'1-7500'!$X$83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{F04AD33B-0A71-4E17-90EF-16E3BDAB55F1}</c15:txfldGUID>
                      <c15:f>'1-7500'!$X$83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1FD-47A3-BDD9-2A1C5938AAB0}"/>
                </c:ext>
              </c:extLst>
            </c:dLbl>
            <c:dLbl>
              <c:idx val="15"/>
              <c:tx>
                <c:strRef>
                  <c:f>'1-7500'!$X$84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{179372D1-7F5C-4913-8B31-24A94EF940A7}</c15:txfldGUID>
                      <c15:f>'1-7500'!$X$84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1FD-47A3-BDD9-2A1C5938AAB0}"/>
                </c:ext>
              </c:extLst>
            </c:dLbl>
            <c:dLbl>
              <c:idx val="16"/>
              <c:tx>
                <c:strRef>
                  <c:f>'1-7500'!$X$85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{10544E93-F324-4AEE-924D-2A009C511BAB}</c15:txfldGUID>
                      <c15:f>'1-7500'!$X$85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1FD-47A3-BDD9-2A1C5938AAB0}"/>
                </c:ext>
              </c:extLst>
            </c:dLbl>
            <c:dLbl>
              <c:idx val="17"/>
              <c:tx>
                <c:strRef>
                  <c:f>'1-7500'!$X$86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{43AE9184-931E-454A-83B6-E4622DC630F6}</c15:txfldGUID>
                      <c15:f>'1-7500'!$X$86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1FD-47A3-BDD9-2A1C5938AAB0}"/>
                </c:ext>
              </c:extLst>
            </c:dLbl>
            <c:dLbl>
              <c:idx val="18"/>
              <c:tx>
                <c:strRef>
                  <c:f>'1-7500'!$X$87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{809BCBD4-9BDB-430E-863B-CAF5E00A3968}</c15:txfldGUID>
                      <c15:f>'1-7500'!$X$87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1FD-47A3-BDD9-2A1C5938AAB0}"/>
                </c:ext>
              </c:extLst>
            </c:dLbl>
            <c:dLbl>
              <c:idx val="19"/>
              <c:tx>
                <c:strRef>
                  <c:f>'1-7500'!$X$88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{7943A8D4-07A8-4A2D-B912-411E857F2084}</c15:txfldGUID>
                      <c15:f>'1-7500'!$X$88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1FD-47A3-BDD9-2A1C5938AAB0}"/>
                </c:ext>
              </c:extLst>
            </c:dLbl>
            <c:dLbl>
              <c:idx val="20"/>
              <c:tx>
                <c:strRef>
                  <c:f>'1-7500'!$X$89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{5B7E0B98-DB50-45E3-B6B3-D531B4D91C40}</c15:txfldGUID>
                      <c15:f>'1-7500'!$X$89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1FD-47A3-BDD9-2A1C5938AAB0}"/>
                </c:ext>
              </c:extLst>
            </c:dLbl>
            <c:dLbl>
              <c:idx val="21"/>
              <c:tx>
                <c:strRef>
                  <c:f>'1-7500'!$X$90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{7FA388DC-738B-46F6-97EC-BCD2DB148DA8}</c15:txfldGUID>
                      <c15:f>'1-7500'!$X$90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1FD-47A3-BDD9-2A1C5938AAB0}"/>
                </c:ext>
              </c:extLst>
            </c:dLbl>
            <c:dLbl>
              <c:idx val="22"/>
              <c:tx>
                <c:strRef>
                  <c:f>'1-7500'!$X$91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{67299570-1E52-4CDA-AA5D-2EA281341C8C}</c15:txfldGUID>
                      <c15:f>'1-7500'!$X$91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1FD-47A3-BDD9-2A1C5938AAB0}"/>
                </c:ext>
              </c:extLst>
            </c:dLbl>
            <c:dLbl>
              <c:idx val="23"/>
              <c:tx>
                <c:strRef>
                  <c:f>'1-7500'!$X$92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{B3BA68B6-1872-44FD-B052-F73FDF5741DA}</c15:txfldGUID>
                      <c15:f>'1-7500'!$X$92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1FD-47A3-BDD9-2A1C5938AAB0}"/>
                </c:ext>
              </c:extLst>
            </c:dLbl>
            <c:dLbl>
              <c:idx val="24"/>
              <c:tx>
                <c:strRef>
                  <c:f>'1-7500'!$X$93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{B750D140-04B0-4640-8CBF-68A072FC8946}</c15:txfldGUID>
                      <c15:f>'1-7500'!$X$93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1FD-47A3-BDD9-2A1C5938AAB0}"/>
                </c:ext>
              </c:extLst>
            </c:dLbl>
            <c:dLbl>
              <c:idx val="25"/>
              <c:tx>
                <c:strRef>
                  <c:f>'1-7500'!$X$94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{F39D4BC1-03A3-45FC-8C3D-149249FBCEEA}</c15:txfldGUID>
                      <c15:f>'1-7500'!$X$94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1FD-47A3-BDD9-2A1C5938AAB0}"/>
                </c:ext>
              </c:extLst>
            </c:dLbl>
            <c:dLbl>
              <c:idx val="26"/>
              <c:tx>
                <c:strRef>
                  <c:f>'1-7500'!$X$95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{EEC573BA-9FAA-466D-8841-4362ECB0449B}</c15:txfldGUID>
                      <c15:f>'1-7500'!$X$95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1FD-47A3-BDD9-2A1C5938AAB0}"/>
                </c:ext>
              </c:extLst>
            </c:dLbl>
            <c:dLbl>
              <c:idx val="27"/>
              <c:tx>
                <c:strRef>
                  <c:f>'1-7500'!$X$96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{37C22453-D5D4-4D8B-9456-0273B77AD804}</c15:txfldGUID>
                      <c15:f>'1-7500'!$X$96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1FD-47A3-BDD9-2A1C5938AAB0}"/>
                </c:ext>
              </c:extLst>
            </c:dLbl>
            <c:dLbl>
              <c:idx val="28"/>
              <c:tx>
                <c:strRef>
                  <c:f>'1-7500'!$X$97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{6577BBAC-5A8E-4BD7-8CC5-4B1FD2E882AC}</c15:txfldGUID>
                      <c15:f>'1-7500'!$X$97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1FD-47A3-BDD9-2A1C5938AAB0}"/>
                </c:ext>
              </c:extLst>
            </c:dLbl>
            <c:dLbl>
              <c:idx val="29"/>
              <c:tx>
                <c:strRef>
                  <c:f>'1-7500'!$X$98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{D383BF71-7152-4733-AA9B-F08E7DBCAF34}</c15:txfldGUID>
                      <c15:f>'1-7500'!$X$98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1FD-47A3-BDD9-2A1C5938AAB0}"/>
                </c:ext>
              </c:extLst>
            </c:dLbl>
            <c:dLbl>
              <c:idx val="30"/>
              <c:tx>
                <c:strRef>
                  <c:f>'1-7500'!$X$99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{1D10630C-8B44-4D49-9658-E97FB3BB2627}</c15:txfldGUID>
                      <c15:f>'1-7500'!$X$99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1FD-47A3-BDD9-2A1C5938AAB0}"/>
                </c:ext>
              </c:extLst>
            </c:dLbl>
            <c:dLbl>
              <c:idx val="31"/>
              <c:tx>
                <c:strRef>
                  <c:f>'1-7500'!$X$100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{AEF512F9-5970-4E53-B947-08602DF5A06B}</c15:txfldGUID>
                      <c15:f>'1-7500'!$X$100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1FD-47A3-BDD9-2A1C5938AAB0}"/>
                </c:ext>
              </c:extLst>
            </c:dLbl>
            <c:dLbl>
              <c:idx val="32"/>
              <c:tx>
                <c:strRef>
                  <c:f>'1-7500'!$X$101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{FC2EE213-87D2-4EC5-9655-9CB10F08B7C7}</c15:txfldGUID>
                      <c15:f>'1-7500'!$X$101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1FD-47A3-BDD9-2A1C5938AAB0}"/>
                </c:ext>
              </c:extLst>
            </c:dLbl>
            <c:dLbl>
              <c:idx val="33"/>
              <c:tx>
                <c:strRef>
                  <c:f>'1-7500'!$X$102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{7F5653A6-A558-4F20-8447-E610E8095779}</c15:txfldGUID>
                      <c15:f>'1-7500'!$X$102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1FD-47A3-BDD9-2A1C5938AAB0}"/>
                </c:ext>
              </c:extLst>
            </c:dLbl>
            <c:dLbl>
              <c:idx val="34"/>
              <c:tx>
                <c:strRef>
                  <c:f>'1-7500'!$X$103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{867F5333-B1FF-4D39-A133-90468D3BDB08}</c15:txfldGUID>
                      <c15:f>'1-7500'!$X$103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1FD-47A3-BDD9-2A1C5938AAB0}"/>
                </c:ext>
              </c:extLst>
            </c:dLbl>
            <c:dLbl>
              <c:idx val="35"/>
              <c:tx>
                <c:strRef>
                  <c:f>'1-7500'!$X$104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{813874D5-CFA4-4E8E-837A-A705A48B3083}</c15:txfldGUID>
                      <c15:f>'1-7500'!$X$104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1FD-47A3-BDD9-2A1C5938AAB0}"/>
                </c:ext>
              </c:extLst>
            </c:dLbl>
            <c:dLbl>
              <c:idx val="36"/>
              <c:tx>
                <c:strRef>
                  <c:f>'1-7500'!$X$105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{C81E4DC2-A23E-420D-BF85-866B8AEE9478}</c15:txfldGUID>
                      <c15:f>'1-7500'!$X$105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1FD-47A3-BDD9-2A1C5938AAB0}"/>
                </c:ext>
              </c:extLst>
            </c:dLbl>
            <c:dLbl>
              <c:idx val="37"/>
              <c:tx>
                <c:strRef>
                  <c:f>'1-7500'!$X$106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{6D919D9D-2625-4F12-B388-41BFCE335531}</c15:txfldGUID>
                      <c15:f>'1-7500'!$X$106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1FD-47A3-BDD9-2A1C5938AAB0}"/>
                </c:ext>
              </c:extLst>
            </c:dLbl>
            <c:dLbl>
              <c:idx val="38"/>
              <c:tx>
                <c:strRef>
                  <c:f>'1-7500'!$X$107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{833726F7-8832-4820-AD9D-8F42077179BB}</c15:txfldGUID>
                      <c15:f>'1-7500'!$X$107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1FD-47A3-BDD9-2A1C5938AAB0}"/>
                </c:ext>
              </c:extLst>
            </c:dLbl>
            <c:dLbl>
              <c:idx val="39"/>
              <c:tx>
                <c:strRef>
                  <c:f>'1-7500'!$X$108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{D35187FA-98C8-43BD-AE96-AE03714A6028}</c15:txfldGUID>
                      <c15:f>'1-7500'!$X$108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1FD-47A3-BDD9-2A1C5938AAB0}"/>
                </c:ext>
              </c:extLst>
            </c:dLbl>
            <c:dLbl>
              <c:idx val="40"/>
              <c:tx>
                <c:strRef>
                  <c:f>'1-7500'!$X$109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{122D5DB8-F10C-4F2A-93CF-DAAC35571E19}</c15:txfldGUID>
                      <c15:f>'1-7500'!$X$109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1FD-47A3-BDD9-2A1C5938AAB0}"/>
                </c:ext>
              </c:extLst>
            </c:dLbl>
            <c:dLbl>
              <c:idx val="41"/>
              <c:tx>
                <c:strRef>
                  <c:f>'1-7500'!$X$110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{46BAE6E6-2326-4D01-9EC2-C270BCFC5988}</c15:txfldGUID>
                      <c15:f>'1-7500'!$X$110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1FD-47A3-BDD9-2A1C5938AAB0}"/>
                </c:ext>
              </c:extLst>
            </c:dLbl>
            <c:dLbl>
              <c:idx val="42"/>
              <c:tx>
                <c:strRef>
                  <c:f>'1-7500'!$X$111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{FAE15E6C-26B1-4F30-984D-3008E0D36F6B}</c15:txfldGUID>
                      <c15:f>'1-7500'!$X$111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1FD-47A3-BDD9-2A1C5938AAB0}"/>
                </c:ext>
              </c:extLst>
            </c:dLbl>
            <c:dLbl>
              <c:idx val="43"/>
              <c:tx>
                <c:strRef>
                  <c:f>'1-7500'!$X$112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{EACE7ADA-9655-4C6A-A391-70C54F25F05E}</c15:txfldGUID>
                      <c15:f>'1-7500'!$X$112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1FD-47A3-BDD9-2A1C5938AAB0}"/>
                </c:ext>
              </c:extLst>
            </c:dLbl>
            <c:dLbl>
              <c:idx val="44"/>
              <c:tx>
                <c:strRef>
                  <c:f>'1-7500'!$X$113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{B8899A86-0207-464D-85E1-179042E2DF7D}</c15:txfldGUID>
                      <c15:f>'1-7500'!$X$113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1FD-47A3-BDD9-2A1C5938AAB0}"/>
                </c:ext>
              </c:extLst>
            </c:dLbl>
            <c:dLbl>
              <c:idx val="45"/>
              <c:tx>
                <c:strRef>
                  <c:f>'1-7500'!$X$114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{5DEE19DB-2AD2-496A-B994-060DE65AD864}</c15:txfldGUID>
                      <c15:f>'1-7500'!$X$114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1FD-47A3-BDD9-2A1C5938AAB0}"/>
                </c:ext>
              </c:extLst>
            </c:dLbl>
            <c:dLbl>
              <c:idx val="46"/>
              <c:tx>
                <c:strRef>
                  <c:f>'1-7500'!$X$115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{9539F08A-0E23-4D48-8D4E-817649F37F80}</c15:txfldGUID>
                      <c15:f>'1-7500'!$X$115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1FD-47A3-BDD9-2A1C5938AAB0}"/>
                </c:ext>
              </c:extLst>
            </c:dLbl>
            <c:dLbl>
              <c:idx val="47"/>
              <c:tx>
                <c:strRef>
                  <c:f>'1-7500'!$X$116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{B60213B9-BCAF-4610-A5D2-101E77D21629}</c15:txfldGUID>
                      <c15:f>'1-7500'!$X$116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1FD-47A3-BDD9-2A1C5938AAB0}"/>
                </c:ext>
              </c:extLst>
            </c:dLbl>
            <c:dLbl>
              <c:idx val="48"/>
              <c:tx>
                <c:strRef>
                  <c:f>'1-7500'!$X$117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{8218C6F3-4497-4CFF-8606-22AE069760CB}</c15:txfldGUID>
                      <c15:f>'1-7500'!$X$117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1FD-47A3-BDD9-2A1C5938AAB0}"/>
                </c:ext>
              </c:extLst>
            </c:dLbl>
            <c:dLbl>
              <c:idx val="49"/>
              <c:tx>
                <c:strRef>
                  <c:f>'1-7500'!$X$118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{AB1D9EAB-65DF-44A6-A145-EA1DCD2BF3B3}</c15:txfldGUID>
                      <c15:f>'1-7500'!$X$118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1FD-47A3-BDD9-2A1C5938AAB0}"/>
                </c:ext>
              </c:extLst>
            </c:dLbl>
            <c:dLbl>
              <c:idx val="50"/>
              <c:tx>
                <c:strRef>
                  <c:f>'1-7500'!$X$119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{8164BF06-9987-4DC5-91DE-992E7CDCEE78}</c15:txfldGUID>
                      <c15:f>'1-7500'!$X$119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1FD-47A3-BDD9-2A1C5938AAB0}"/>
                </c:ext>
              </c:extLst>
            </c:dLbl>
            <c:dLbl>
              <c:idx val="51"/>
              <c:tx>
                <c:strRef>
                  <c:f>'1-7500'!$X$120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{5F1256C3-6EFF-4E72-9C24-7D2878F9CDA2}</c15:txfldGUID>
                      <c15:f>'1-7500'!$X$120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1FD-47A3-BDD9-2A1C5938AAB0}"/>
                </c:ext>
              </c:extLst>
            </c:dLbl>
            <c:dLbl>
              <c:idx val="52"/>
              <c:tx>
                <c:strRef>
                  <c:f>'1-7500'!$X$121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{1A02C2B5-A1BC-4FDA-A8EF-86EC7AEECC5E}</c15:txfldGUID>
                      <c15:f>'1-7500'!$X$121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1FD-47A3-BDD9-2A1C5938AAB0}"/>
                </c:ext>
              </c:extLst>
            </c:dLbl>
            <c:dLbl>
              <c:idx val="53"/>
              <c:tx>
                <c:strRef>
                  <c:f>'1-7500'!$X$122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{AC9FD8DA-1A16-4890-BD01-7E39D1672945}</c15:txfldGUID>
                      <c15:f>'1-7500'!$X$122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1FD-47A3-BDD9-2A1C5938AAB0}"/>
                </c:ext>
              </c:extLst>
            </c:dLbl>
            <c:dLbl>
              <c:idx val="54"/>
              <c:tx>
                <c:strRef>
                  <c:f>'1-7500'!$X$123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{DE53149E-FC51-410C-89BA-770093A4EB6A}</c15:txfldGUID>
                      <c15:f>'1-7500'!$X$123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1FD-47A3-BDD9-2A1C5938AAB0}"/>
                </c:ext>
              </c:extLst>
            </c:dLbl>
            <c:dLbl>
              <c:idx val="55"/>
              <c:tx>
                <c:strRef>
                  <c:f>'1-7500'!$X$124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{95188888-79B3-4802-8274-11DC8C96F084}</c15:txfldGUID>
                      <c15:f>'1-7500'!$X$124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1FD-47A3-BDD9-2A1C5938AAB0}"/>
                </c:ext>
              </c:extLst>
            </c:dLbl>
            <c:dLbl>
              <c:idx val="56"/>
              <c:tx>
                <c:strRef>
                  <c:f>'1-7500'!$X$125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{75F0EB75-0A95-421D-BAD2-B2ACC36566D7}</c15:txfldGUID>
                      <c15:f>'1-7500'!$X$125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1FD-47A3-BDD9-2A1C5938AAB0}"/>
                </c:ext>
              </c:extLst>
            </c:dLbl>
            <c:dLbl>
              <c:idx val="57"/>
              <c:tx>
                <c:strRef>
                  <c:f>'1-7500'!$X$126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{0E94BF20-FCA8-4079-8D7B-19D6CF7C7FAC}</c15:txfldGUID>
                      <c15:f>'1-7500'!$X$126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1FD-47A3-BDD9-2A1C5938AAB0}"/>
                </c:ext>
              </c:extLst>
            </c:dLbl>
            <c:dLbl>
              <c:idx val="58"/>
              <c:tx>
                <c:strRef>
                  <c:f>'1-7500'!$X$127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{4FA4EA48-28C8-4112-8AC7-41FED4359DA8}</c15:txfldGUID>
                      <c15:f>'1-7500'!$X$127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1FD-47A3-BDD9-2A1C5938AAB0}"/>
                </c:ext>
              </c:extLst>
            </c:dLbl>
            <c:dLbl>
              <c:idx val="59"/>
              <c:tx>
                <c:strRef>
                  <c:f>'1-7500'!$X$128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{46852C56-A1B7-475D-8D61-476EB626E0CC}</c15:txfldGUID>
                      <c15:f>'1-7500'!$X$128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1FD-47A3-BDD9-2A1C5938AAB0}"/>
                </c:ext>
              </c:extLst>
            </c:dLbl>
            <c:dLbl>
              <c:idx val="60"/>
              <c:tx>
                <c:strRef>
                  <c:f>'1-7500'!$X$129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{551A0391-6E85-47FE-B088-398A1B370389}</c15:txfldGUID>
                      <c15:f>'1-7500'!$X$129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1FD-47A3-BDD9-2A1C5938AAB0}"/>
                </c:ext>
              </c:extLst>
            </c:dLbl>
            <c:dLbl>
              <c:idx val="61"/>
              <c:tx>
                <c:strRef>
                  <c:f>'1-7500'!$X$130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{2E5674BC-1B8A-4691-848A-AD13BFFBFAA9}</c15:txfldGUID>
                      <c15:f>'1-7500'!$X$130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1FD-47A3-BDD9-2A1C5938AAB0}"/>
                </c:ext>
              </c:extLst>
            </c:dLbl>
            <c:dLbl>
              <c:idx val="62"/>
              <c:tx>
                <c:strRef>
                  <c:f>'1-7500'!$X$131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{880DE86F-C676-4AA6-BF04-D38933DDA162}</c15:txfldGUID>
                      <c15:f>'1-7500'!$X$131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1FD-47A3-BDD9-2A1C5938AAB0}"/>
                </c:ext>
              </c:extLst>
            </c:dLbl>
            <c:dLbl>
              <c:idx val="63"/>
              <c:tx>
                <c:strRef>
                  <c:f>'1-7500'!$X$132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{B0E7CDE9-2E34-41EE-9F09-11434C91A1AF}</c15:txfldGUID>
                      <c15:f>'1-7500'!$X$132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1FD-47A3-BDD9-2A1C5938AAB0}"/>
                </c:ext>
              </c:extLst>
            </c:dLbl>
            <c:dLbl>
              <c:idx val="64"/>
              <c:tx>
                <c:strRef>
                  <c:f>'1-7500'!$X$133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{751BEBB1-E338-4F4E-8D52-9EFEED8B59CC}</c15:txfldGUID>
                      <c15:f>'1-7500'!$X$133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1FD-47A3-BDD9-2A1C5938AAB0}"/>
                </c:ext>
              </c:extLst>
            </c:dLbl>
            <c:dLbl>
              <c:idx val="65"/>
              <c:tx>
                <c:strRef>
                  <c:f>'1-7500'!$X$134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{5ED55DA0-A1D7-41EE-9FC3-D5C44516368B}</c15:txfldGUID>
                      <c15:f>'1-7500'!$X$134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1FD-47A3-BDD9-2A1C5938AAB0}"/>
                </c:ext>
              </c:extLst>
            </c:dLbl>
            <c:dLbl>
              <c:idx val="66"/>
              <c:tx>
                <c:strRef>
                  <c:f>'1-7500'!$X$135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{94CF2062-E6B3-4E19-B777-45DA49FE5394}</c15:txfldGUID>
                      <c15:f>'1-7500'!$X$135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1FD-47A3-BDD9-2A1C5938AAB0}"/>
                </c:ext>
              </c:extLst>
            </c:dLbl>
            <c:dLbl>
              <c:idx val="67"/>
              <c:tx>
                <c:strRef>
                  <c:f>'1-7500'!$X$136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{C6DCA488-9471-40F2-B145-F05989252052}</c15:txfldGUID>
                      <c15:f>'1-7500'!$X$136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1FD-47A3-BDD9-2A1C5938AAB0}"/>
                </c:ext>
              </c:extLst>
            </c:dLbl>
            <c:dLbl>
              <c:idx val="68"/>
              <c:tx>
                <c:strRef>
                  <c:f>'1-7500'!$X$137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{DE843C1B-18CB-41AD-BD6C-A71CB8ED81EA}</c15:txfldGUID>
                      <c15:f>'1-7500'!$X$137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1FD-47A3-BDD9-2A1C5938AAB0}"/>
                </c:ext>
              </c:extLst>
            </c:dLbl>
            <c:dLbl>
              <c:idx val="69"/>
              <c:tx>
                <c:strRef>
                  <c:f>'1-7500'!$X$138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{E2EBF77C-1F8A-4BA5-822D-B96F76FD3D65}</c15:txfldGUID>
                      <c15:f>'1-7500'!$X$138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1FD-47A3-BDD9-2A1C5938AAB0}"/>
                </c:ext>
              </c:extLst>
            </c:dLbl>
            <c:dLbl>
              <c:idx val="70"/>
              <c:tx>
                <c:strRef>
                  <c:f>'1-7500'!$X$139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{2743081D-DC23-48AE-81F8-84B64709C18C}</c15:txfldGUID>
                      <c15:f>'1-7500'!$X$139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1FD-47A3-BDD9-2A1C5938AAB0}"/>
                </c:ext>
              </c:extLst>
            </c:dLbl>
            <c:dLbl>
              <c:idx val="71"/>
              <c:tx>
                <c:strRef>
                  <c:f>'1-7500'!$X$140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{621447C5-227F-427C-85E3-CCE67716AB2E}</c15:txfldGUID>
                      <c15:f>'1-7500'!$X$140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1FD-47A3-BDD9-2A1C5938AAB0}"/>
                </c:ext>
              </c:extLst>
            </c:dLbl>
            <c:dLbl>
              <c:idx val="72"/>
              <c:tx>
                <c:strRef>
                  <c:f>'1-7500'!$X$141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{0012C0AD-3C90-4F4B-9562-1BC77EBE70C6}</c15:txfldGUID>
                      <c15:f>'1-7500'!$X$141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1FD-47A3-BDD9-2A1C5938AAB0}"/>
                </c:ext>
              </c:extLst>
            </c:dLbl>
            <c:dLbl>
              <c:idx val="73"/>
              <c:tx>
                <c:strRef>
                  <c:f>'1-7500'!$X$142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{DD463C98-BCAD-4760-96C4-4FC8ED8DA886}</c15:txfldGUID>
                      <c15:f>'1-7500'!$X$142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1FD-47A3-BDD9-2A1C5938AAB0}"/>
                </c:ext>
              </c:extLst>
            </c:dLbl>
            <c:dLbl>
              <c:idx val="74"/>
              <c:tx>
                <c:strRef>
                  <c:f>'1-7500'!$X$143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{9EE00408-04BE-4F96-99ED-E1D8B85F4237}</c15:txfldGUID>
                      <c15:f>'1-7500'!$X$143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1FD-47A3-BDD9-2A1C5938AAB0}"/>
                </c:ext>
              </c:extLst>
            </c:dLbl>
            <c:dLbl>
              <c:idx val="75"/>
              <c:tx>
                <c:strRef>
                  <c:f>'1-7500'!$X$144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{165EBDB0-4B20-4EB2-B0DA-32ED17B6D4AD}</c15:txfldGUID>
                      <c15:f>'1-7500'!$X$144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1FD-47A3-BDD9-2A1C5938AAB0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24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'1-7500'!$U$72:$U$147</c:f>
              <c:numCache>
                <c:formatCode>General</c:formatCode>
                <c:ptCount val="76"/>
                <c:pt idx="0">
                  <c:v>0</c:v>
                </c:pt>
                <c:pt idx="1">
                  <c:v>10.8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37.5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33</c:v>
                </c:pt>
                <c:pt idx="53">
                  <c:v>39.5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'1-7500'!$V$72:$V$147</c:f>
              <c:numCache>
                <c:formatCode>General</c:formatCode>
                <c:ptCount val="76"/>
                <c:pt idx="0">
                  <c:v>0</c:v>
                </c:pt>
                <c:pt idx="1">
                  <c:v>98.1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73.3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55</c:v>
                </c:pt>
                <c:pt idx="53">
                  <c:v>59.5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1FD-47A3-BDD9-2A1C5938AAB0}"/>
            </c:ext>
          </c:extLst>
        </c:ser>
        <c:ser>
          <c:idx val="1"/>
          <c:order val="1"/>
          <c:tx>
            <c:strRef>
              <c:f>'1-7500'!$AO$18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23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'1-7500'!$AO$22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1800" b="1"/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{AE400E14-1032-43B6-B487-23D663BCF429}</c15:txfldGUID>
                      <c15:f>'1-7500'!$AO$22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1FD-47A3-BDD9-2A1C5938A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'1-7500'!$AO$20</c:f>
              <c:numCache>
                <c:formatCode>General</c:formatCode>
                <c:ptCount val="1"/>
                <c:pt idx="0">
                  <c:v>8.5</c:v>
                </c:pt>
              </c:numCache>
            </c:numRef>
          </c:xVal>
          <c:yVal>
            <c:numRef>
              <c:f>'1-7500'!$AO$21</c:f>
              <c:numCache>
                <c:formatCode>General</c:formatCode>
                <c:ptCount val="1"/>
                <c:pt idx="0">
                  <c:v>43.4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1FD-47A3-BDD9-2A1C5938A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2272"/>
        <c:axId val="76796288"/>
      </c:scatterChart>
      <c:valAx>
        <c:axId val="12370227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76796288"/>
        <c:crosses val="autoZero"/>
        <c:crossBetween val="midCat"/>
        <c:majorUnit val="100"/>
      </c:valAx>
      <c:valAx>
        <c:axId val="7679628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12370227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6241703185675831"/>
          <c:y val="0.67255185409516582"/>
          <c:w val="6.1549336422100281E-2"/>
          <c:h val="7.112595364879802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77" l="0.70000000000000062" r="0.70000000000000062" t="0.75000000000000777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93455733594217E-3"/>
          <c:y val="2.1326776923968839E-4"/>
          <c:w val="0.97939417520794259"/>
          <c:h val="0.964028078591727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'1-5000sud'!$BS$67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3"/>
            <c:spPr>
              <a:solidFill>
                <a:srgbClr val="FF0000">
                  <a:alpha val="54000"/>
                </a:srgbClr>
              </a:solidFill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'1-5000sud'!$BW$65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2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{A437B267-9862-4569-B93A-E099EF071589}</c15:txfldGUID>
                      <c15:f>'1-5000sud'!$BW$65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940-4179-B4EF-432812F48E9F}"/>
                </c:ext>
              </c:extLst>
            </c:dLbl>
            <c:dLbl>
              <c:idx val="1"/>
              <c:tx>
                <c:strRef>
                  <c:f>'1-5000sud'!$BW$66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{CEDEBECA-7A5F-4476-9F1C-2B3F6FEDA713}</c15:txfldGUID>
                      <c15:f>'1-5000sud'!$BW$66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940-4179-B4EF-432812F48E9F}"/>
                </c:ext>
              </c:extLst>
            </c:dLbl>
            <c:dLbl>
              <c:idx val="2"/>
              <c:tx>
                <c:strRef>
                  <c:f>'1-5000sud'!$BW$67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{B48EE605-9366-4E23-AA43-BCB9E9997E17}</c15:txfldGUID>
                      <c15:f>'1-5000sud'!$BW$67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940-4179-B4EF-432812F48E9F}"/>
                </c:ext>
              </c:extLst>
            </c:dLbl>
            <c:dLbl>
              <c:idx val="3"/>
              <c:tx>
                <c:strRef>
                  <c:f>'1-5000sud'!$BW$68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{F0AD1B6C-6F7D-4EFB-871F-D0DF7A4DD80D}</c15:txfldGUID>
                      <c15:f>'1-5000sud'!$BW$68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940-4179-B4EF-432812F48E9F}"/>
                </c:ext>
              </c:extLst>
            </c:dLbl>
            <c:dLbl>
              <c:idx val="4"/>
              <c:tx>
                <c:strRef>
                  <c:f>'1-5000sud'!$BW$69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{CE5B3C8B-7E3F-4577-A640-CAF656A64529}</c15:txfldGUID>
                      <c15:f>'1-5000sud'!$BW$69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940-4179-B4EF-432812F48E9F}"/>
                </c:ext>
              </c:extLst>
            </c:dLbl>
            <c:dLbl>
              <c:idx val="5"/>
              <c:tx>
                <c:strRef>
                  <c:f>'1-5000sud'!$BW$70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{C895722D-CDE7-4237-887C-15CC34E2E3F8}</c15:txfldGUID>
                      <c15:f>'1-5000sud'!$BW$70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940-4179-B4EF-432812F48E9F}"/>
                </c:ext>
              </c:extLst>
            </c:dLbl>
            <c:dLbl>
              <c:idx val="6"/>
              <c:tx>
                <c:strRef>
                  <c:f>'1-5000sud'!$BW$71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{9FE31199-BCA7-4F86-A696-9AEEF09C8795}</c15:txfldGUID>
                      <c15:f>'1-5000sud'!$BW$71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940-4179-B4EF-432812F48E9F}"/>
                </c:ext>
              </c:extLst>
            </c:dLbl>
            <c:dLbl>
              <c:idx val="7"/>
              <c:tx>
                <c:strRef>
                  <c:f>'1-5000sud'!$BW$72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{892D215C-EDE1-42FF-AF05-F747505A5899}</c15:txfldGUID>
                      <c15:f>'1-5000sud'!$BW$72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940-4179-B4EF-432812F48E9F}"/>
                </c:ext>
              </c:extLst>
            </c:dLbl>
            <c:dLbl>
              <c:idx val="8"/>
              <c:tx>
                <c:strRef>
                  <c:f>'1-5000sud'!$BW$73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{DC23D581-3B6B-4369-B7F7-BC01B9AB13AA}</c15:txfldGUID>
                      <c15:f>'1-5000sud'!$BW$73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940-4179-B4EF-432812F48E9F}"/>
                </c:ext>
              </c:extLst>
            </c:dLbl>
            <c:dLbl>
              <c:idx val="9"/>
              <c:tx>
                <c:strRef>
                  <c:f>'1-5000sud'!$BW$74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{E8971F4A-C1AE-4AAE-8303-B62F689EDD31}</c15:txfldGUID>
                      <c15:f>'1-5000sud'!$BW$74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940-4179-B4EF-432812F48E9F}"/>
                </c:ext>
              </c:extLst>
            </c:dLbl>
            <c:dLbl>
              <c:idx val="10"/>
              <c:tx>
                <c:strRef>
                  <c:f>'1-5000sud'!$BW$75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{B7273511-FD51-4D66-87A1-2392367BBC98}</c15:txfldGUID>
                      <c15:f>'1-5000sud'!$BW$75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940-4179-B4EF-432812F48E9F}"/>
                </c:ext>
              </c:extLst>
            </c:dLbl>
            <c:dLbl>
              <c:idx val="11"/>
              <c:tx>
                <c:strRef>
                  <c:f>'1-5000sud'!$BW$76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{BCE8A409-8D7C-4268-A81C-D8F438B14B35}</c15:txfldGUID>
                      <c15:f>'1-5000sud'!$BW$76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940-4179-B4EF-432812F48E9F}"/>
                </c:ext>
              </c:extLst>
            </c:dLbl>
            <c:dLbl>
              <c:idx val="12"/>
              <c:tx>
                <c:strRef>
                  <c:f>'1-5000sud'!$BW$77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{CB78CF58-B4E2-4588-AB5A-D4E77AE94123}</c15:txfldGUID>
                      <c15:f>'1-5000sud'!$BW$77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940-4179-B4EF-432812F48E9F}"/>
                </c:ext>
              </c:extLst>
            </c:dLbl>
            <c:dLbl>
              <c:idx val="13"/>
              <c:tx>
                <c:strRef>
                  <c:f>'1-5000sud'!$BW$78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{9725B407-70AE-4E0A-8F91-E134C3465C7C}</c15:txfldGUID>
                      <c15:f>'1-5000sud'!$BW$78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940-4179-B4EF-432812F48E9F}"/>
                </c:ext>
              </c:extLst>
            </c:dLbl>
            <c:dLbl>
              <c:idx val="14"/>
              <c:tx>
                <c:strRef>
                  <c:f>'1-5000sud'!$BW$79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{D51EB8B5-3CE6-4756-AA3D-8C1178CD9823}</c15:txfldGUID>
                      <c15:f>'1-5000sud'!$BW$79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940-4179-B4EF-432812F48E9F}"/>
                </c:ext>
              </c:extLst>
            </c:dLbl>
            <c:dLbl>
              <c:idx val="15"/>
              <c:tx>
                <c:strRef>
                  <c:f>'1-5000sud'!$BW$80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{7863803C-A056-4ABE-868E-833A56B8FB77}</c15:txfldGUID>
                      <c15:f>'1-5000sud'!$BW$80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940-4179-B4EF-432812F48E9F}"/>
                </c:ext>
              </c:extLst>
            </c:dLbl>
            <c:dLbl>
              <c:idx val="16"/>
              <c:tx>
                <c:strRef>
                  <c:f>'1-5000sud'!$BW$81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{B97349AD-7087-401B-A4EB-386B17976698}</c15:txfldGUID>
                      <c15:f>'1-5000sud'!$BW$81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940-4179-B4EF-432812F48E9F}"/>
                </c:ext>
              </c:extLst>
            </c:dLbl>
            <c:dLbl>
              <c:idx val="17"/>
              <c:tx>
                <c:strRef>
                  <c:f>'1-5000sud'!$BW$82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{1AEB56BE-299F-4665-AC4A-9C4CDF413204}</c15:txfldGUID>
                      <c15:f>'1-5000sud'!$BW$82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6940-4179-B4EF-432812F48E9F}"/>
                </c:ext>
              </c:extLst>
            </c:dLbl>
            <c:dLbl>
              <c:idx val="18"/>
              <c:tx>
                <c:strRef>
                  <c:f>'1-5000sud'!$BW$83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{E7F65078-AC0C-4901-A609-20F3213EF6FE}</c15:txfldGUID>
                      <c15:f>'1-5000sud'!$BW$83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940-4179-B4EF-432812F48E9F}"/>
                </c:ext>
              </c:extLst>
            </c:dLbl>
            <c:dLbl>
              <c:idx val="19"/>
              <c:tx>
                <c:strRef>
                  <c:f>'1-5000sud'!$BW$84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{61A044B2-C61A-41F7-A994-09880DA54F08}</c15:txfldGUID>
                      <c15:f>'1-5000sud'!$BW$84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940-4179-B4EF-432812F48E9F}"/>
                </c:ext>
              </c:extLst>
            </c:dLbl>
            <c:dLbl>
              <c:idx val="20"/>
              <c:tx>
                <c:strRef>
                  <c:f>'1-5000sud'!$BW$85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{C6F59516-793D-4403-BC02-6CCA805291E7}</c15:txfldGUID>
                      <c15:f>'1-5000sud'!$BW$85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940-4179-B4EF-432812F48E9F}"/>
                </c:ext>
              </c:extLst>
            </c:dLbl>
            <c:dLbl>
              <c:idx val="21"/>
              <c:tx>
                <c:strRef>
                  <c:f>'1-5000sud'!$BW$86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{0C8D665D-D23F-4421-9E02-FBF9339BED7F}</c15:txfldGUID>
                      <c15:f>'1-5000sud'!$BW$86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940-4179-B4EF-432812F48E9F}"/>
                </c:ext>
              </c:extLst>
            </c:dLbl>
            <c:dLbl>
              <c:idx val="22"/>
              <c:tx>
                <c:strRef>
                  <c:f>'1-5000sud'!$BW$87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{8B0668D9-587C-4629-ADFB-8074ADC40D95}</c15:txfldGUID>
                      <c15:f>'1-5000sud'!$BW$87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940-4179-B4EF-432812F48E9F}"/>
                </c:ext>
              </c:extLst>
            </c:dLbl>
            <c:dLbl>
              <c:idx val="23"/>
              <c:tx>
                <c:strRef>
                  <c:f>'1-5000sud'!$BW$88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{8C2D23D1-D517-4E7D-A37E-AA55E8934239}</c15:txfldGUID>
                      <c15:f>'1-5000sud'!$BW$88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6940-4179-B4EF-432812F48E9F}"/>
                </c:ext>
              </c:extLst>
            </c:dLbl>
            <c:dLbl>
              <c:idx val="24"/>
              <c:tx>
                <c:strRef>
                  <c:f>'1-5000sud'!$BW$89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{951BED7E-F524-41E4-A705-F46026A00957}</c15:txfldGUID>
                      <c15:f>'1-5000sud'!$BW$89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940-4179-B4EF-432812F48E9F}"/>
                </c:ext>
              </c:extLst>
            </c:dLbl>
            <c:dLbl>
              <c:idx val="25"/>
              <c:tx>
                <c:strRef>
                  <c:f>'1-5000sud'!$BW$90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{F731DAC1-A0B4-45E0-AB50-1399E9FE35DA}</c15:txfldGUID>
                      <c15:f>'1-5000sud'!$BW$90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940-4179-B4EF-432812F48E9F}"/>
                </c:ext>
              </c:extLst>
            </c:dLbl>
            <c:dLbl>
              <c:idx val="26"/>
              <c:tx>
                <c:strRef>
                  <c:f>'1-5000sud'!$BW$91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{E64820F7-FEF7-489B-9359-A776ABF3EA69}</c15:txfldGUID>
                      <c15:f>'1-5000sud'!$BW$91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940-4179-B4EF-432812F48E9F}"/>
                </c:ext>
              </c:extLst>
            </c:dLbl>
            <c:dLbl>
              <c:idx val="27"/>
              <c:tx>
                <c:strRef>
                  <c:f>'1-5000sud'!$BW$92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{EC662DF4-471D-47AE-A2B8-58BD5AD7F496}</c15:txfldGUID>
                      <c15:f>'1-5000sud'!$BW$92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940-4179-B4EF-432812F48E9F}"/>
                </c:ext>
              </c:extLst>
            </c:dLbl>
            <c:dLbl>
              <c:idx val="28"/>
              <c:tx>
                <c:strRef>
                  <c:f>'1-5000sud'!$BW$93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{E4075475-30FE-4B09-BC35-2F3D51A30130}</c15:txfldGUID>
                      <c15:f>'1-5000sud'!$BW$93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940-4179-B4EF-432812F48E9F}"/>
                </c:ext>
              </c:extLst>
            </c:dLbl>
            <c:dLbl>
              <c:idx val="29"/>
              <c:tx>
                <c:strRef>
                  <c:f>'1-5000sud'!$BW$94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{D3251A44-C0F6-4B4F-AC2F-3721EBEBD4B7}</c15:txfldGUID>
                      <c15:f>'1-5000sud'!$BW$94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6940-4179-B4EF-432812F48E9F}"/>
                </c:ext>
              </c:extLst>
            </c:dLbl>
            <c:dLbl>
              <c:idx val="30"/>
              <c:tx>
                <c:strRef>
                  <c:f>'1-5000sud'!$BW$95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{977836BE-1D3D-4217-A2AB-097EBCCB496A}</c15:txfldGUID>
                      <c15:f>'1-5000sud'!$BW$95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940-4179-B4EF-432812F48E9F}"/>
                </c:ext>
              </c:extLst>
            </c:dLbl>
            <c:dLbl>
              <c:idx val="31"/>
              <c:tx>
                <c:strRef>
                  <c:f>'1-5000sud'!$BW$96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{A5CFF9EC-34FF-4D7D-B4FB-3E8260F13C4C}</c15:txfldGUID>
                      <c15:f>'1-5000sud'!$BW$96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940-4179-B4EF-432812F48E9F}"/>
                </c:ext>
              </c:extLst>
            </c:dLbl>
            <c:dLbl>
              <c:idx val="32"/>
              <c:tx>
                <c:strRef>
                  <c:f>'1-5000sud'!$BW$97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{5EB56572-D3BE-46E3-9E4F-919A6978C5F6}</c15:txfldGUID>
                      <c15:f>'1-5000sud'!$BW$97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940-4179-B4EF-432812F48E9F}"/>
                </c:ext>
              </c:extLst>
            </c:dLbl>
            <c:dLbl>
              <c:idx val="33"/>
              <c:tx>
                <c:strRef>
                  <c:f>'1-5000sud'!$BW$98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{FF859D6A-AEB2-4E5E-BBA9-4A518ABE0544}</c15:txfldGUID>
                      <c15:f>'1-5000sud'!$BW$98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940-4179-B4EF-432812F48E9F}"/>
                </c:ext>
              </c:extLst>
            </c:dLbl>
            <c:dLbl>
              <c:idx val="34"/>
              <c:tx>
                <c:strRef>
                  <c:f>'1-5000sud'!$BW$99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{0A90BDAB-1885-43FC-A062-ED5904EA3C3E}</c15:txfldGUID>
                      <c15:f>'1-5000sud'!$BW$99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940-4179-B4EF-432812F48E9F}"/>
                </c:ext>
              </c:extLst>
            </c:dLbl>
            <c:dLbl>
              <c:idx val="35"/>
              <c:tx>
                <c:strRef>
                  <c:f>'1-5000sud'!$BW$100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{CCBDC3DD-FA74-4309-8C0A-36459F3374BC}</c15:txfldGUID>
                      <c15:f>'1-5000sud'!$BW$100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6940-4179-B4EF-432812F48E9F}"/>
                </c:ext>
              </c:extLst>
            </c:dLbl>
            <c:dLbl>
              <c:idx val="36"/>
              <c:tx>
                <c:strRef>
                  <c:f>'1-5000sud'!$BW$101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{8952F967-F685-456F-8E42-CFB9F6825676}</c15:txfldGUID>
                      <c15:f>'1-5000sud'!$BW$101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6940-4179-B4EF-432812F48E9F}"/>
                </c:ext>
              </c:extLst>
            </c:dLbl>
            <c:dLbl>
              <c:idx val="37"/>
              <c:tx>
                <c:strRef>
                  <c:f>'1-5000sud'!$BW$102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{47BDA08F-3EA1-42BF-8A0B-743DB5F4DE13}</c15:txfldGUID>
                      <c15:f>'1-5000sud'!$BW$102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6940-4179-B4EF-432812F48E9F}"/>
                </c:ext>
              </c:extLst>
            </c:dLbl>
            <c:dLbl>
              <c:idx val="38"/>
              <c:tx>
                <c:strRef>
                  <c:f>'1-5000sud'!$BW$103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{15069CE9-0179-41E1-9D54-2CE0959D4387}</c15:txfldGUID>
                      <c15:f>'1-5000sud'!$BW$103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6940-4179-B4EF-432812F48E9F}"/>
                </c:ext>
              </c:extLst>
            </c:dLbl>
            <c:dLbl>
              <c:idx val="39"/>
              <c:tx>
                <c:strRef>
                  <c:f>'1-5000sud'!$BW$104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{5BAC2FAF-FA03-46EA-B306-BAFFDCD02B8F}</c15:txfldGUID>
                      <c15:f>'1-5000sud'!$BW$104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6940-4179-B4EF-432812F48E9F}"/>
                </c:ext>
              </c:extLst>
            </c:dLbl>
            <c:dLbl>
              <c:idx val="40"/>
              <c:tx>
                <c:strRef>
                  <c:f>'1-5000sud'!$BW$105</c:f>
                  <c:strCache>
                    <c:ptCount val="1"/>
                    <c:pt idx="0">
                      <c:v>5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{3E18DED0-1DE3-46A9-A853-D86A31FD2089}</c15:txfldGUID>
                      <c15:f>'1-5000sud'!$BW$105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6940-4179-B4EF-432812F48E9F}"/>
                </c:ext>
              </c:extLst>
            </c:dLbl>
            <c:dLbl>
              <c:idx val="41"/>
              <c:tx>
                <c:strRef>
                  <c:f>'1-5000sud'!$BW$106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{EACEC020-A0D2-4B2F-AE96-62C547A875F8}</c15:txfldGUID>
                      <c15:f>'1-5000sud'!$BW$106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6940-4179-B4EF-432812F48E9F}"/>
                </c:ext>
              </c:extLst>
            </c:dLbl>
            <c:dLbl>
              <c:idx val="42"/>
              <c:tx>
                <c:strRef>
                  <c:f>'1-5000sud'!$BW$107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{4DEBE048-6460-452F-AEA9-35E88E3A7E20}</c15:txfldGUID>
                      <c15:f>'1-5000sud'!$BW$107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6940-4179-B4EF-432812F48E9F}"/>
                </c:ext>
              </c:extLst>
            </c:dLbl>
            <c:dLbl>
              <c:idx val="43"/>
              <c:tx>
                <c:strRef>
                  <c:f>'1-5000sud'!$BW$108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{391BDB4D-55B2-49A7-A9C6-E0E0DBC2DBEB}</c15:txfldGUID>
                      <c15:f>'1-5000sud'!$BW$108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6940-4179-B4EF-432812F48E9F}"/>
                </c:ext>
              </c:extLst>
            </c:dLbl>
            <c:dLbl>
              <c:idx val="44"/>
              <c:tx>
                <c:strRef>
                  <c:f>'1-5000sud'!$BW$109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{F3C8D3DF-28DA-44A2-8FB6-325C6F9BA3A8}</c15:txfldGUID>
                      <c15:f>'1-5000sud'!$BW$109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6940-4179-B4EF-432812F48E9F}"/>
                </c:ext>
              </c:extLst>
            </c:dLbl>
            <c:dLbl>
              <c:idx val="45"/>
              <c:tx>
                <c:strRef>
                  <c:f>'1-5000sud'!$BW$110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{14B372D7-7AA9-49D5-B1B5-5A2D7CF5FEFF}</c15:txfldGUID>
                      <c15:f>'1-5000sud'!$BW$110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6940-4179-B4EF-432812F48E9F}"/>
                </c:ext>
              </c:extLst>
            </c:dLbl>
            <c:dLbl>
              <c:idx val="46"/>
              <c:tx>
                <c:strRef>
                  <c:f>'1-5000sud'!$BW$111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{7D86F281-20DB-4567-8A1A-184A7A876651}</c15:txfldGUID>
                      <c15:f>'1-5000sud'!$BW$111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6940-4179-B4EF-432812F48E9F}"/>
                </c:ext>
              </c:extLst>
            </c:dLbl>
            <c:dLbl>
              <c:idx val="47"/>
              <c:tx>
                <c:strRef>
                  <c:f>'1-5000sud'!$BW$112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{68CAAF37-7194-46B4-8507-C0FA3BE537E8}</c15:txfldGUID>
                      <c15:f>'1-5000sud'!$BW$112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6940-4179-B4EF-432812F48E9F}"/>
                </c:ext>
              </c:extLst>
            </c:dLbl>
            <c:dLbl>
              <c:idx val="48"/>
              <c:tx>
                <c:strRef>
                  <c:f>'1-5000sud'!$BW$113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{0E982D99-4A0C-4363-8EF2-AF197C36FE09}</c15:txfldGUID>
                      <c15:f>'1-5000sud'!$BW$113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6940-4179-B4EF-432812F48E9F}"/>
                </c:ext>
              </c:extLst>
            </c:dLbl>
            <c:dLbl>
              <c:idx val="49"/>
              <c:tx>
                <c:strRef>
                  <c:f>'1-5000sud'!$BW$114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{CC3602E4-0BD8-4242-A367-854AB9B4E196}</c15:txfldGUID>
                      <c15:f>'1-5000sud'!$BW$114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6940-4179-B4EF-432812F48E9F}"/>
                </c:ext>
              </c:extLst>
            </c:dLbl>
            <c:dLbl>
              <c:idx val="50"/>
              <c:tx>
                <c:strRef>
                  <c:f>'1-5000sud'!$BW$115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{4C45D594-283A-4427-9A24-52F54C2886D0}</c15:txfldGUID>
                      <c15:f>'1-5000sud'!$BW$115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6940-4179-B4EF-432812F48E9F}"/>
                </c:ext>
              </c:extLst>
            </c:dLbl>
            <c:dLbl>
              <c:idx val="51"/>
              <c:tx>
                <c:strRef>
                  <c:f>'1-5000sud'!$BW$116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{859A1CC8-728C-44E1-A65A-5F6BF0553874}</c15:txfldGUID>
                      <c15:f>'1-5000sud'!$BW$116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6940-4179-B4EF-432812F48E9F}"/>
                </c:ext>
              </c:extLst>
            </c:dLbl>
            <c:dLbl>
              <c:idx val="52"/>
              <c:tx>
                <c:strRef>
                  <c:f>'1-5000sud'!$BW$117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{D084F131-B236-49E1-B96E-37B744B1CFA3}</c15:txfldGUID>
                      <c15:f>'1-5000sud'!$BW$117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6940-4179-B4EF-432812F48E9F}"/>
                </c:ext>
              </c:extLst>
            </c:dLbl>
            <c:dLbl>
              <c:idx val="53"/>
              <c:tx>
                <c:strRef>
                  <c:f>'1-5000sud'!$BW$118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{11A230AD-118D-489D-8310-1AF38D670E96}</c15:txfldGUID>
                      <c15:f>'1-5000sud'!$BW$118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6940-4179-B4EF-432812F48E9F}"/>
                </c:ext>
              </c:extLst>
            </c:dLbl>
            <c:dLbl>
              <c:idx val="54"/>
              <c:tx>
                <c:strRef>
                  <c:f>'1-5000sud'!$BW$119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{12C39117-868A-4E9B-B182-0D1A82BA2984}</c15:txfldGUID>
                      <c15:f>'1-5000sud'!$BW$119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6940-4179-B4EF-432812F48E9F}"/>
                </c:ext>
              </c:extLst>
            </c:dLbl>
            <c:dLbl>
              <c:idx val="55"/>
              <c:tx>
                <c:strRef>
                  <c:f>'1-5000sud'!$BW$120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{4E9F2E1C-9F09-4DB8-98AD-5D4A592EA3CF}</c15:txfldGUID>
                      <c15:f>'1-5000sud'!$BW$120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6940-4179-B4EF-432812F48E9F}"/>
                </c:ext>
              </c:extLst>
            </c:dLbl>
            <c:dLbl>
              <c:idx val="56"/>
              <c:tx>
                <c:strRef>
                  <c:f>'1-5000sud'!$BW$121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{F63B752F-6FEE-4EAF-BD48-A1197D7A0B71}</c15:txfldGUID>
                      <c15:f>'1-5000sud'!$BW$121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6940-4179-B4EF-432812F48E9F}"/>
                </c:ext>
              </c:extLst>
            </c:dLbl>
            <c:dLbl>
              <c:idx val="57"/>
              <c:tx>
                <c:strRef>
                  <c:f>'1-5000sud'!$BW$122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{4201687C-3D9E-47A8-8810-B7A607313A7B}</c15:txfldGUID>
                      <c15:f>'1-5000sud'!$BW$122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6940-4179-B4EF-432812F48E9F}"/>
                </c:ext>
              </c:extLst>
            </c:dLbl>
            <c:dLbl>
              <c:idx val="58"/>
              <c:tx>
                <c:strRef>
                  <c:f>'1-5000sud'!$BW$123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{581D7E84-EE15-4DDB-8D63-98BD7B59EF42}</c15:txfldGUID>
                      <c15:f>'1-5000sud'!$BW$123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6940-4179-B4EF-432812F48E9F}"/>
                </c:ext>
              </c:extLst>
            </c:dLbl>
            <c:dLbl>
              <c:idx val="59"/>
              <c:tx>
                <c:strRef>
                  <c:f>'1-5000sud'!$BW$124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{4E8E9AFA-E8BE-4787-87DF-BEE1429EE593}</c15:txfldGUID>
                      <c15:f>'1-5000sud'!$BW$124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6940-4179-B4EF-432812F48E9F}"/>
                </c:ext>
              </c:extLst>
            </c:dLbl>
            <c:dLbl>
              <c:idx val="60"/>
              <c:tx>
                <c:strRef>
                  <c:f>'1-5000sud'!$BW$125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{776EE7AE-6ACB-47B7-A8F4-89F81B4D1440}</c15:txfldGUID>
                      <c15:f>'1-5000sud'!$BW$125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6940-4179-B4EF-432812F48E9F}"/>
                </c:ext>
              </c:extLst>
            </c:dLbl>
            <c:dLbl>
              <c:idx val="61"/>
              <c:tx>
                <c:strRef>
                  <c:f>'1-5000sud'!$BW$126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{DDCB2D63-FE28-4B53-913D-25B1B5719F80}</c15:txfldGUID>
                      <c15:f>'1-5000sud'!$BW$126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6940-4179-B4EF-432812F48E9F}"/>
                </c:ext>
              </c:extLst>
            </c:dLbl>
            <c:dLbl>
              <c:idx val="62"/>
              <c:tx>
                <c:strRef>
                  <c:f>'1-5000sud'!$BW$127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{E3A319D3-7251-4C09-970B-4DA95E454281}</c15:txfldGUID>
                      <c15:f>'1-5000sud'!$BW$127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6940-4179-B4EF-432812F48E9F}"/>
                </c:ext>
              </c:extLst>
            </c:dLbl>
            <c:dLbl>
              <c:idx val="63"/>
              <c:tx>
                <c:strRef>
                  <c:f>'1-5000sud'!$BW$128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{60F1D39C-C4F9-4608-B7FA-F3E7C31E0DFC}</c15:txfldGUID>
                      <c15:f>'1-5000sud'!$BW$128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6940-4179-B4EF-432812F48E9F}"/>
                </c:ext>
              </c:extLst>
            </c:dLbl>
            <c:dLbl>
              <c:idx val="64"/>
              <c:tx>
                <c:strRef>
                  <c:f>'1-5000sud'!$BW$129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{88BA8F8E-3201-490A-94EC-890D567DB0F3}</c15:txfldGUID>
                      <c15:f>'1-5000sud'!$BW$129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6940-4179-B4EF-432812F48E9F}"/>
                </c:ext>
              </c:extLst>
            </c:dLbl>
            <c:dLbl>
              <c:idx val="65"/>
              <c:tx>
                <c:strRef>
                  <c:f>'1-5000sud'!$BW$130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{2C15EF65-F1CB-46BA-90B5-762CF68BF525}</c15:txfldGUID>
                      <c15:f>'1-5000sud'!$BW$130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6940-4179-B4EF-432812F48E9F}"/>
                </c:ext>
              </c:extLst>
            </c:dLbl>
            <c:dLbl>
              <c:idx val="66"/>
              <c:tx>
                <c:strRef>
                  <c:f>'1-5000sud'!$BW$131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{EC819138-5F5B-47E8-B530-4D639876DA1D}</c15:txfldGUID>
                      <c15:f>'1-5000sud'!$BW$131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6940-4179-B4EF-432812F48E9F}"/>
                </c:ext>
              </c:extLst>
            </c:dLbl>
            <c:dLbl>
              <c:idx val="67"/>
              <c:tx>
                <c:strRef>
                  <c:f>'1-5000sud'!$BW$132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{22D3B266-193E-462D-BAE1-EBAD10848802}</c15:txfldGUID>
                      <c15:f>'1-5000sud'!$BW$132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6940-4179-B4EF-432812F48E9F}"/>
                </c:ext>
              </c:extLst>
            </c:dLbl>
            <c:dLbl>
              <c:idx val="68"/>
              <c:tx>
                <c:strRef>
                  <c:f>'1-5000sud'!$BW$133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{0DFCD749-8665-4180-AF99-579514F4D528}</c15:txfldGUID>
                      <c15:f>'1-5000sud'!$BW$133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6940-4179-B4EF-432812F48E9F}"/>
                </c:ext>
              </c:extLst>
            </c:dLbl>
            <c:dLbl>
              <c:idx val="69"/>
              <c:tx>
                <c:strRef>
                  <c:f>'1-5000sud'!$BW$134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{ECA74F90-4D9E-4FB3-B55A-D7BEEA47CEF3}</c15:txfldGUID>
                      <c15:f>'1-5000sud'!$BW$134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6940-4179-B4EF-432812F48E9F}"/>
                </c:ext>
              </c:extLst>
            </c:dLbl>
            <c:dLbl>
              <c:idx val="70"/>
              <c:tx>
                <c:strRef>
                  <c:f>'1-5000sud'!$BW$135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{1A20415E-3522-4EE5-8DA6-35F87BF59F05}</c15:txfldGUID>
                      <c15:f>'1-5000sud'!$BW$135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6940-4179-B4EF-432812F48E9F}"/>
                </c:ext>
              </c:extLst>
            </c:dLbl>
            <c:dLbl>
              <c:idx val="71"/>
              <c:tx>
                <c:strRef>
                  <c:f>'1-5000sud'!$BW$136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{E2E0DC34-4322-4635-B3B7-826B3ADD9937}</c15:txfldGUID>
                      <c15:f>'1-5000sud'!$BW$136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6940-4179-B4EF-432812F48E9F}"/>
                </c:ext>
              </c:extLst>
            </c:dLbl>
            <c:dLbl>
              <c:idx val="72"/>
              <c:tx>
                <c:strRef>
                  <c:f>'1-5000sud'!$BW$137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{072EB84D-28BB-43DD-A6F2-51BC2175A062}</c15:txfldGUID>
                      <c15:f>'1-5000sud'!$BW$137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6940-4179-B4EF-432812F48E9F}"/>
                </c:ext>
              </c:extLst>
            </c:dLbl>
            <c:dLbl>
              <c:idx val="73"/>
              <c:tx>
                <c:strRef>
                  <c:f>'1-5000sud'!$BW$138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{98E5B64B-9C64-465B-815C-1D054835016D}</c15:txfldGUID>
                      <c15:f>'1-5000sud'!$BW$138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6940-4179-B4EF-432812F48E9F}"/>
                </c:ext>
              </c:extLst>
            </c:dLbl>
            <c:dLbl>
              <c:idx val="74"/>
              <c:tx>
                <c:strRef>
                  <c:f>'1-5000sud'!$BW$139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{2136E901-0C69-435D-98A5-E963D2EE89D4}</c15:txfldGUID>
                      <c15:f>'1-5000sud'!$BW$139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6940-4179-B4EF-432812F48E9F}"/>
                </c:ext>
              </c:extLst>
            </c:dLbl>
            <c:dLbl>
              <c:idx val="75"/>
              <c:tx>
                <c:strRef>
                  <c:f>'1-5000sud'!$BW$140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{2F436C6F-9B0B-4EE5-96D5-2D4ACEF21C75}</c15:txfldGUID>
                      <c15:f>'1-5000sud'!$BW$140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6940-4179-B4EF-432812F48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2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'1-5000sud'!$BT$68:$BT$143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29.200000000000003</c:v>
                </c:pt>
                <c:pt idx="40">
                  <c:v>36.5</c:v>
                </c:pt>
                <c:pt idx="41">
                  <c:v>0</c:v>
                </c:pt>
                <c:pt idx="42">
                  <c:v>0</c:v>
                </c:pt>
                <c:pt idx="43">
                  <c:v>21.4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32</c:v>
                </c:pt>
                <c:pt idx="53">
                  <c:v>38.5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'1-5000sud'!$BU$68:$BU$143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92</c:v>
                </c:pt>
                <c:pt idx="40">
                  <c:v>92.3</c:v>
                </c:pt>
                <c:pt idx="41">
                  <c:v>0</c:v>
                </c:pt>
                <c:pt idx="42">
                  <c:v>0</c:v>
                </c:pt>
                <c:pt idx="43">
                  <c:v>87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74</c:v>
                </c:pt>
                <c:pt idx="53">
                  <c:v>78.5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78.5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6940-4179-B4EF-432812F48E9F}"/>
            </c:ext>
          </c:extLst>
        </c:ser>
        <c:ser>
          <c:idx val="1"/>
          <c:order val="1"/>
          <c:tx>
            <c:strRef>
              <c:f>'1-5000sud'!$AN$5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33"/>
            <c:spPr>
              <a:solidFill>
                <a:srgbClr val="7030A0"/>
              </a:solidFill>
            </c:spPr>
          </c:marker>
          <c:dLbls>
            <c:dLbl>
              <c:idx val="0"/>
              <c:tx>
                <c:strRef>
                  <c:f>'1-5000sud'!$AN$9</c:f>
                  <c:strCache>
                    <c:ptCount val="1"/>
                    <c:pt idx="0">
                      <c:v>ICI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{FFD515AA-9D20-4941-9E10-D10423CBEC45}</c15:txfldGUID>
                      <c15:f>'1-5000sud'!$AN$9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6940-4179-B4EF-432812F48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'1-5000sud'!$AN$7</c:f>
              <c:numCache>
                <c:formatCode>General</c:formatCode>
                <c:ptCount val="1"/>
                <c:pt idx="0">
                  <c:v>7</c:v>
                </c:pt>
              </c:numCache>
            </c:numRef>
          </c:xVal>
          <c:yVal>
            <c:numRef>
              <c:f>'1-5000sud'!$AN$8</c:f>
              <c:numCache>
                <c:formatCode>General</c:formatCode>
                <c:ptCount val="1"/>
                <c:pt idx="0">
                  <c:v>63.2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6940-4179-B4EF-432812F4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59008"/>
        <c:axId val="123807616"/>
      </c:scatterChart>
      <c:valAx>
        <c:axId val="124059008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123807616"/>
        <c:crosses val="autoZero"/>
        <c:crossBetween val="midCat"/>
        <c:majorUnit val="100"/>
      </c:valAx>
      <c:valAx>
        <c:axId val="12380761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124059008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8.5602930514264725E-3"/>
          <c:y val="2.0184122316035797E-2"/>
          <c:w val="3.7412565769111811E-2"/>
          <c:h val="4.2181385377049442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28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88" l="0.70000000000000062" r="0.70000000000000062" t="0.75000000000000788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72793280453E-3"/>
          <c:y val="3.1684661729075503E-5"/>
          <c:w val="0.97939417520794259"/>
          <c:h val="0.96402807859172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'1-5000'!$BS$67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3"/>
            <c:spPr>
              <a:solidFill>
                <a:srgbClr val="FF0000">
                  <a:alpha val="70000"/>
                </a:srgbClr>
              </a:solidFill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'1-5000'!$BW$65</c:f>
                  <c:strCache>
                    <c:ptCount val="1"/>
                    <c:pt idx="0">
                      <c:v>1</c:v>
                    </c:pt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24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{4FA41065-E3D1-4C8A-89AF-6F81903C86CB}</c15:txfldGUID>
                      <c15:f>'1-5000'!$BW$65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82F-49B6-B024-BF931F808E04}"/>
                </c:ext>
              </c:extLst>
            </c:dLbl>
            <c:dLbl>
              <c:idx val="1"/>
              <c:tx>
                <c:strRef>
                  <c:f>'1-5000'!$BW$66</c:f>
                  <c:strCache>
                    <c:ptCount val="1"/>
                    <c:pt idx="0">
                      <c:v>3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{E763610A-462B-4D33-9DC7-658FCBD00983}</c15:txfldGUID>
                      <c15:f>'1-5000'!$BW$66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82F-49B6-B024-BF931F808E04}"/>
                </c:ext>
              </c:extLst>
            </c:dLbl>
            <c:dLbl>
              <c:idx val="2"/>
              <c:tx>
                <c:strRef>
                  <c:f>'1-5000'!$BW$67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{BB610BDE-0952-4C48-ABD0-464114D9A9E7}</c15:txfldGUID>
                      <c15:f>'1-5000'!$BW$67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82F-49B6-B024-BF931F808E04}"/>
                </c:ext>
              </c:extLst>
            </c:dLbl>
            <c:dLbl>
              <c:idx val="3"/>
              <c:tx>
                <c:strRef>
                  <c:f>'1-5000'!$BW$68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{0358C34B-354B-4E9D-BA75-0E7B63586D4D}</c15:txfldGUID>
                      <c15:f>'1-5000'!$BW$68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82F-49B6-B024-BF931F808E04}"/>
                </c:ext>
              </c:extLst>
            </c:dLbl>
            <c:dLbl>
              <c:idx val="4"/>
              <c:tx>
                <c:strRef>
                  <c:f>'1-5000'!$BW$69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{3ADCE854-A9A2-459F-BEAB-935058EB5003}</c15:txfldGUID>
                      <c15:f>'1-5000'!$BW$69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82F-49B6-B024-BF931F808E04}"/>
                </c:ext>
              </c:extLst>
            </c:dLbl>
            <c:dLbl>
              <c:idx val="5"/>
              <c:tx>
                <c:strRef>
                  <c:f>'1-5000'!$BW$70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{F73FFA6A-BD46-4F6A-8023-67AE8FA24AAF}</c15:txfldGUID>
                      <c15:f>'1-5000'!$BW$70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482F-49B6-B024-BF931F808E04}"/>
                </c:ext>
              </c:extLst>
            </c:dLbl>
            <c:dLbl>
              <c:idx val="6"/>
              <c:tx>
                <c:strRef>
                  <c:f>'1-5000'!$BW$71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{064368D9-39AA-4DC9-B821-DE9D29EDF1A5}</c15:txfldGUID>
                      <c15:f>'1-5000'!$BW$71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82F-49B6-B024-BF931F808E04}"/>
                </c:ext>
              </c:extLst>
            </c:dLbl>
            <c:dLbl>
              <c:idx val="7"/>
              <c:tx>
                <c:strRef>
                  <c:f>'1-5000'!$BW$72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{59CEBADC-8873-418B-8085-E202173FEADD}</c15:txfldGUID>
                      <c15:f>'1-5000'!$BW$72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82F-49B6-B024-BF931F808E04}"/>
                </c:ext>
              </c:extLst>
            </c:dLbl>
            <c:dLbl>
              <c:idx val="8"/>
              <c:tx>
                <c:strRef>
                  <c:f>'1-5000'!$BW$73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{FDF4B7B9-1872-43D6-86F4-F8CE2A53267F}</c15:txfldGUID>
                      <c15:f>'1-5000'!$BW$73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82F-49B6-B024-BF931F808E04}"/>
                </c:ext>
              </c:extLst>
            </c:dLbl>
            <c:dLbl>
              <c:idx val="9"/>
              <c:tx>
                <c:strRef>
                  <c:f>'1-5000'!$BW$74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{8A83E5A9-1936-481A-8067-85A3087CE29C}</c15:txfldGUID>
                      <c15:f>'1-5000'!$BW$74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82F-49B6-B024-BF931F808E04}"/>
                </c:ext>
              </c:extLst>
            </c:dLbl>
            <c:dLbl>
              <c:idx val="10"/>
              <c:tx>
                <c:strRef>
                  <c:f>'1-5000'!$BW$75</c:f>
                  <c:strCache>
                    <c:ptCount val="1"/>
                    <c:pt idx="0">
                      <c:v>2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{89FD7F80-BE9C-4956-9CBF-3E2078AF71D1}</c15:txfldGUID>
                      <c15:f>'1-5000'!$BW$75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82F-49B6-B024-BF931F808E04}"/>
                </c:ext>
              </c:extLst>
            </c:dLbl>
            <c:dLbl>
              <c:idx val="11"/>
              <c:tx>
                <c:strRef>
                  <c:f>'1-5000'!$BW$76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{7EB7C6CB-677A-466B-A57A-5B87933FABA8}</c15:txfldGUID>
                      <c15:f>'1-5000'!$BW$76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82F-49B6-B024-BF931F808E04}"/>
                </c:ext>
              </c:extLst>
            </c:dLbl>
            <c:dLbl>
              <c:idx val="12"/>
              <c:tx>
                <c:strRef>
                  <c:f>'1-5000'!$BW$77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{70F4D22D-05B8-4C95-A2E6-8B5F7966B454}</c15:txfldGUID>
                      <c15:f>'1-5000'!$BW$77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82F-49B6-B024-BF931F808E04}"/>
                </c:ext>
              </c:extLst>
            </c:dLbl>
            <c:dLbl>
              <c:idx val="13"/>
              <c:tx>
                <c:strRef>
                  <c:f>'1-5000'!$BW$78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{45B3107F-ECD1-4513-BA83-D036FEA20E43}</c15:txfldGUID>
                      <c15:f>'1-5000'!$BW$78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82F-49B6-B024-BF931F808E04}"/>
                </c:ext>
              </c:extLst>
            </c:dLbl>
            <c:dLbl>
              <c:idx val="14"/>
              <c:tx>
                <c:strRef>
                  <c:f>'1-5000'!$BW$79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{9835E08D-9F55-4A0B-A0AB-CB7F99EE5D2C}</c15:txfldGUID>
                      <c15:f>'1-5000'!$BW$79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82F-49B6-B024-BF931F808E04}"/>
                </c:ext>
              </c:extLst>
            </c:dLbl>
            <c:dLbl>
              <c:idx val="15"/>
              <c:tx>
                <c:strRef>
                  <c:f>'1-5000'!$BW$80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{10BB3DE8-95F9-4E2C-8EA9-216CA74FB084}</c15:txfldGUID>
                      <c15:f>'1-5000'!$BW$80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82F-49B6-B024-BF931F808E04}"/>
                </c:ext>
              </c:extLst>
            </c:dLbl>
            <c:dLbl>
              <c:idx val="16"/>
              <c:tx>
                <c:strRef>
                  <c:f>'1-5000'!$BW$81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{E9358FEC-3480-4CDC-9449-79A19B6EA221}</c15:txfldGUID>
                      <c15:f>'1-5000'!$BW$81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82F-49B6-B024-BF931F808E04}"/>
                </c:ext>
              </c:extLst>
            </c:dLbl>
            <c:dLbl>
              <c:idx val="17"/>
              <c:tx>
                <c:strRef>
                  <c:f>'1-5000'!$BW$82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{6843C9C7-148D-4FDE-B4A2-437CAEBE9B96}</c15:txfldGUID>
                      <c15:f>'1-5000'!$BW$82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82F-49B6-B024-BF931F808E04}"/>
                </c:ext>
              </c:extLst>
            </c:dLbl>
            <c:dLbl>
              <c:idx val="18"/>
              <c:tx>
                <c:strRef>
                  <c:f>'1-5000'!$BW$83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{019B058E-C809-4735-B629-F6E27129E9E5}</c15:txfldGUID>
                      <c15:f>'1-5000'!$BW$83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82F-49B6-B024-BF931F808E04}"/>
                </c:ext>
              </c:extLst>
            </c:dLbl>
            <c:dLbl>
              <c:idx val="19"/>
              <c:tx>
                <c:strRef>
                  <c:f>'1-5000'!$BW$84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{AF9138BF-DFF3-44B9-B9BF-B79A375E68C8}</c15:txfldGUID>
                      <c15:f>'1-5000'!$BW$84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82F-49B6-B024-BF931F808E04}"/>
                </c:ext>
              </c:extLst>
            </c:dLbl>
            <c:dLbl>
              <c:idx val="20"/>
              <c:tx>
                <c:strRef>
                  <c:f>'1-5000'!$BW$85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{36AE54CB-5CB6-4CF7-A04E-0A46FCF95782}</c15:txfldGUID>
                      <c15:f>'1-5000'!$BW$85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82F-49B6-B024-BF931F808E04}"/>
                </c:ext>
              </c:extLst>
            </c:dLbl>
            <c:dLbl>
              <c:idx val="21"/>
              <c:tx>
                <c:strRef>
                  <c:f>'1-5000'!$BW$86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{00FE7CF6-554D-4019-A1E1-FFFDE8CE4602}</c15:txfldGUID>
                      <c15:f>'1-5000'!$BW$86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82F-49B6-B024-BF931F808E04}"/>
                </c:ext>
              </c:extLst>
            </c:dLbl>
            <c:dLbl>
              <c:idx val="22"/>
              <c:tx>
                <c:strRef>
                  <c:f>'1-5000'!$BW$87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{772407F7-0872-47B1-A04A-C2CC14C0C448}</c15:txfldGUID>
                      <c15:f>'1-5000'!$BW$87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82F-49B6-B024-BF931F808E04}"/>
                </c:ext>
              </c:extLst>
            </c:dLbl>
            <c:dLbl>
              <c:idx val="23"/>
              <c:tx>
                <c:strRef>
                  <c:f>'1-5000'!$BW$88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{5975F6AE-BCE5-4028-93EA-41E8A1DABEDA}</c15:txfldGUID>
                      <c15:f>'1-5000'!$BW$88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482F-49B6-B024-BF931F808E04}"/>
                </c:ext>
              </c:extLst>
            </c:dLbl>
            <c:dLbl>
              <c:idx val="24"/>
              <c:tx>
                <c:strRef>
                  <c:f>'1-5000'!$BW$89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{6BBED9CE-5B79-47D5-B2D9-F5DF6AAA7D0D}</c15:txfldGUID>
                      <c15:f>'1-5000'!$BW$89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82F-49B6-B024-BF931F808E04}"/>
                </c:ext>
              </c:extLst>
            </c:dLbl>
            <c:dLbl>
              <c:idx val="25"/>
              <c:tx>
                <c:strRef>
                  <c:f>'1-5000'!$BW$90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{0E0BC0DD-FC3E-4081-85EA-448530D91C8B}</c15:txfldGUID>
                      <c15:f>'1-5000'!$BW$90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82F-49B6-B024-BF931F808E04}"/>
                </c:ext>
              </c:extLst>
            </c:dLbl>
            <c:dLbl>
              <c:idx val="26"/>
              <c:tx>
                <c:strRef>
                  <c:f>'1-5000'!$BW$91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{B7446DC5-9E2F-419D-898D-E7F7636C7748}</c15:txfldGUID>
                      <c15:f>'1-5000'!$BW$91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82F-49B6-B024-BF931F808E04}"/>
                </c:ext>
              </c:extLst>
            </c:dLbl>
            <c:dLbl>
              <c:idx val="27"/>
              <c:tx>
                <c:strRef>
                  <c:f>'1-5000'!$BW$92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{26E80919-137D-4158-9732-AF9FA20EEB76}</c15:txfldGUID>
                      <c15:f>'1-5000'!$BW$92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82F-49B6-B024-BF931F808E04}"/>
                </c:ext>
              </c:extLst>
            </c:dLbl>
            <c:dLbl>
              <c:idx val="28"/>
              <c:tx>
                <c:strRef>
                  <c:f>'1-5000'!$BW$93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{A482AE22-543C-4D28-9A53-A4CA8305816E}</c15:txfldGUID>
                      <c15:f>'1-5000'!$BW$93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82F-49B6-B024-BF931F808E04}"/>
                </c:ext>
              </c:extLst>
            </c:dLbl>
            <c:dLbl>
              <c:idx val="29"/>
              <c:tx>
                <c:strRef>
                  <c:f>'1-5000'!$BW$94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{3D497052-8FEE-4667-BD4E-51E76278D1AE}</c15:txfldGUID>
                      <c15:f>'1-5000'!$BW$94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482F-49B6-B024-BF931F808E04}"/>
                </c:ext>
              </c:extLst>
            </c:dLbl>
            <c:dLbl>
              <c:idx val="30"/>
              <c:tx>
                <c:strRef>
                  <c:f>'1-5000'!$BW$95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{3C609A79-3882-4C65-8FDD-D84B1FDEFB42}</c15:txfldGUID>
                      <c15:f>'1-5000'!$BW$95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82F-49B6-B024-BF931F808E04}"/>
                </c:ext>
              </c:extLst>
            </c:dLbl>
            <c:dLbl>
              <c:idx val="31"/>
              <c:tx>
                <c:strRef>
                  <c:f>'1-5000'!$BW$96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{2B4C3C14-366F-4D31-A552-792EFEF95059}</c15:txfldGUID>
                      <c15:f>'1-5000'!$BW$96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82F-49B6-B024-BF931F808E04}"/>
                </c:ext>
              </c:extLst>
            </c:dLbl>
            <c:dLbl>
              <c:idx val="32"/>
              <c:tx>
                <c:strRef>
                  <c:f>'1-5000'!$BW$97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{F8D15366-DBF3-4B4F-AB09-72EB64F7D0BF}</c15:txfldGUID>
                      <c15:f>'1-5000'!$BW$97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82F-49B6-B024-BF931F808E04}"/>
                </c:ext>
              </c:extLst>
            </c:dLbl>
            <c:dLbl>
              <c:idx val="33"/>
              <c:tx>
                <c:strRef>
                  <c:f>'1-5000'!$BW$98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{BD608D75-BD6A-4AF4-8DF4-31A0299261E1}</c15:txfldGUID>
                      <c15:f>'1-5000'!$BW$98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82F-49B6-B024-BF931F808E04}"/>
                </c:ext>
              </c:extLst>
            </c:dLbl>
            <c:dLbl>
              <c:idx val="34"/>
              <c:tx>
                <c:strRef>
                  <c:f>'1-5000'!$BW$99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{51758690-C16F-4313-91D3-B8F6FCE8EAD3}</c15:txfldGUID>
                      <c15:f>'1-5000'!$BW$99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82F-49B6-B024-BF931F808E04}"/>
                </c:ext>
              </c:extLst>
            </c:dLbl>
            <c:dLbl>
              <c:idx val="35"/>
              <c:tx>
                <c:strRef>
                  <c:f>'1-5000'!$BW$100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{25B90E12-54E0-45E1-97DC-7913AC860863}</c15:txfldGUID>
                      <c15:f>'1-5000'!$BW$100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482F-49B6-B024-BF931F808E04}"/>
                </c:ext>
              </c:extLst>
            </c:dLbl>
            <c:dLbl>
              <c:idx val="36"/>
              <c:tx>
                <c:strRef>
                  <c:f>'1-5000'!$BW$101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{FA35A364-9765-49CD-A38A-4132D23788F2}</c15:txfldGUID>
                      <c15:f>'1-5000'!$BW$101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482F-49B6-B024-BF931F808E04}"/>
                </c:ext>
              </c:extLst>
            </c:dLbl>
            <c:dLbl>
              <c:idx val="37"/>
              <c:tx>
                <c:strRef>
                  <c:f>'1-5000'!$BW$102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{4BDAB1EF-EA68-4DF6-B37B-71A86767C355}</c15:txfldGUID>
                      <c15:f>'1-5000'!$BW$102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482F-49B6-B024-BF931F808E04}"/>
                </c:ext>
              </c:extLst>
            </c:dLbl>
            <c:dLbl>
              <c:idx val="38"/>
              <c:tx>
                <c:strRef>
                  <c:f>'1-5000'!$BW$103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{841BAA03-6EB9-49F9-814E-581F14ED3599}</c15:txfldGUID>
                      <c15:f>'1-5000'!$BW$103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482F-49B6-B024-BF931F808E04}"/>
                </c:ext>
              </c:extLst>
            </c:dLbl>
            <c:dLbl>
              <c:idx val="39"/>
              <c:tx>
                <c:strRef>
                  <c:f>'1-5000'!$BW$104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{EA7C6BB3-1AEC-4FC7-AA8B-449E8AF0D19C}</c15:txfldGUID>
                      <c15:f>'1-5000'!$BW$104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482F-49B6-B024-BF931F808E04}"/>
                </c:ext>
              </c:extLst>
            </c:dLbl>
            <c:dLbl>
              <c:idx val="40"/>
              <c:tx>
                <c:strRef>
                  <c:f>'1-5000'!$BW$105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{1FFB9089-A485-4DD4-BA49-248185C26C9E}</c15:txfldGUID>
                      <c15:f>'1-5000'!$BW$105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482F-49B6-B024-BF931F808E04}"/>
                </c:ext>
              </c:extLst>
            </c:dLbl>
            <c:dLbl>
              <c:idx val="41"/>
              <c:tx>
                <c:strRef>
                  <c:f>'1-5000'!$BW$106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{C283B36F-7057-4996-B548-B34C54D2C0D6}</c15:txfldGUID>
                      <c15:f>'1-5000'!$BW$106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482F-49B6-B024-BF931F808E04}"/>
                </c:ext>
              </c:extLst>
            </c:dLbl>
            <c:dLbl>
              <c:idx val="42"/>
              <c:tx>
                <c:strRef>
                  <c:f>'1-5000'!$BW$107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{F91CCFE0-5B29-4335-9457-F8E9C015785A}</c15:txfldGUID>
                      <c15:f>'1-5000'!$BW$107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482F-49B6-B024-BF931F808E04}"/>
                </c:ext>
              </c:extLst>
            </c:dLbl>
            <c:dLbl>
              <c:idx val="43"/>
              <c:tx>
                <c:strRef>
                  <c:f>'1-5000'!$BW$108</c:f>
                  <c:strCache>
                    <c:ptCount val="1"/>
                    <c:pt idx="0">
                      <c:v>4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{118C5E31-7F24-40DA-B972-8D95F2FC1615}</c15:txfldGUID>
                      <c15:f>'1-5000'!$BW$108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482F-49B6-B024-BF931F808E04}"/>
                </c:ext>
              </c:extLst>
            </c:dLbl>
            <c:dLbl>
              <c:idx val="44"/>
              <c:tx>
                <c:strRef>
                  <c:f>'1-5000'!$BW$109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{112FEEFC-254D-42B2-82A9-F7415EE81582}</c15:txfldGUID>
                      <c15:f>'1-5000'!$BW$109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482F-49B6-B024-BF931F808E04}"/>
                </c:ext>
              </c:extLst>
            </c:dLbl>
            <c:dLbl>
              <c:idx val="45"/>
              <c:tx>
                <c:strRef>
                  <c:f>'1-5000'!$BW$110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{13FB4485-F6C3-4568-A31F-BABAE7DCE80D}</c15:txfldGUID>
                      <c15:f>'1-5000'!$BW$110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482F-49B6-B024-BF931F808E04}"/>
                </c:ext>
              </c:extLst>
            </c:dLbl>
            <c:dLbl>
              <c:idx val="46"/>
              <c:tx>
                <c:strRef>
                  <c:f>'1-5000'!$BW$111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{74427CBD-2929-46B2-BC4D-B81973B47380}</c15:txfldGUID>
                      <c15:f>'1-5000'!$BW$111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482F-49B6-B024-BF931F808E04}"/>
                </c:ext>
              </c:extLst>
            </c:dLbl>
            <c:dLbl>
              <c:idx val="47"/>
              <c:tx>
                <c:strRef>
                  <c:f>'1-5000'!$BW$112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{531A483E-3552-47BC-8C30-64460C8E67D3}</c15:txfldGUID>
                      <c15:f>'1-5000'!$BW$112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482F-49B6-B024-BF931F808E04}"/>
                </c:ext>
              </c:extLst>
            </c:dLbl>
            <c:dLbl>
              <c:idx val="48"/>
              <c:tx>
                <c:strRef>
                  <c:f>'1-5000'!$BW$113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{4AEE1AC5-6D19-4296-877A-7AC477C5FB4A}</c15:txfldGUID>
                      <c15:f>'1-5000'!$BW$113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482F-49B6-B024-BF931F808E04}"/>
                </c:ext>
              </c:extLst>
            </c:dLbl>
            <c:dLbl>
              <c:idx val="49"/>
              <c:tx>
                <c:strRef>
                  <c:f>'1-5000'!$BW$114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{D2312690-5EC5-4EBD-BD4F-078358592E27}</c15:txfldGUID>
                      <c15:f>'1-5000'!$BW$114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482F-49B6-B024-BF931F808E04}"/>
                </c:ext>
              </c:extLst>
            </c:dLbl>
            <c:dLbl>
              <c:idx val="50"/>
              <c:tx>
                <c:strRef>
                  <c:f>'1-5000'!$BW$115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{B68551F6-7325-4CC6-9BA0-3E73456148DF}</c15:txfldGUID>
                      <c15:f>'1-5000'!$BW$115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482F-49B6-B024-BF931F808E04}"/>
                </c:ext>
              </c:extLst>
            </c:dLbl>
            <c:dLbl>
              <c:idx val="51"/>
              <c:tx>
                <c:strRef>
                  <c:f>'1-5000'!$BW$116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{9F15A297-2471-43B4-849C-80E665868FDB}</c15:txfldGUID>
                      <c15:f>'1-5000'!$BW$116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482F-49B6-B024-BF931F808E04}"/>
                </c:ext>
              </c:extLst>
            </c:dLbl>
            <c:dLbl>
              <c:idx val="52"/>
              <c:tx>
                <c:strRef>
                  <c:f>'1-5000'!$BW$117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{D7330E7F-F13E-4769-A15E-AC689F76BC49}</c15:txfldGUID>
                      <c15:f>'1-5000'!$BW$117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482F-49B6-B024-BF931F808E04}"/>
                </c:ext>
              </c:extLst>
            </c:dLbl>
            <c:dLbl>
              <c:idx val="53"/>
              <c:tx>
                <c:strRef>
                  <c:f>'1-5000'!$BW$118</c:f>
                  <c:strCache>
                    <c:ptCount val="1"/>
                    <c:pt idx="0">
                      <c:v>5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{947592F6-AF68-4666-95F4-8D568F2AEF8E}</c15:txfldGUID>
                      <c15:f>'1-5000'!$BW$118</c15:f>
                      <c15:dlblFieldTableCache>
                        <c:ptCount val="1"/>
                        <c:pt idx="0">
                          <c:v>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482F-49B6-B024-BF931F808E04}"/>
                </c:ext>
              </c:extLst>
            </c:dLbl>
            <c:dLbl>
              <c:idx val="54"/>
              <c:tx>
                <c:strRef>
                  <c:f>'1-5000'!$BW$119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{ED2E2302-4B65-445B-8A1F-7499A9777F75}</c15:txfldGUID>
                      <c15:f>'1-5000'!$BW$119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482F-49B6-B024-BF931F808E04}"/>
                </c:ext>
              </c:extLst>
            </c:dLbl>
            <c:dLbl>
              <c:idx val="55"/>
              <c:tx>
                <c:strRef>
                  <c:f>'1-5000'!$BW$120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{603CDD24-A83E-4D46-B1F6-2AAE3C2C3A83}</c15:txfldGUID>
                      <c15:f>'1-5000'!$BW$120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482F-49B6-B024-BF931F808E04}"/>
                </c:ext>
              </c:extLst>
            </c:dLbl>
            <c:dLbl>
              <c:idx val="56"/>
              <c:tx>
                <c:strRef>
                  <c:f>'1-5000'!$BW$121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{21B688D9-60D2-4D51-A7AD-4BF9CDA5A189}</c15:txfldGUID>
                      <c15:f>'1-5000'!$BW$121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482F-49B6-B024-BF931F808E04}"/>
                </c:ext>
              </c:extLst>
            </c:dLbl>
            <c:dLbl>
              <c:idx val="57"/>
              <c:tx>
                <c:strRef>
                  <c:f>'1-5000'!$BW$122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{4C563DF0-6488-404C-B9EB-67A23CDEFD60}</c15:txfldGUID>
                      <c15:f>'1-5000'!$BW$122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482F-49B6-B024-BF931F808E04}"/>
                </c:ext>
              </c:extLst>
            </c:dLbl>
            <c:dLbl>
              <c:idx val="58"/>
              <c:tx>
                <c:strRef>
                  <c:f>'1-5000'!$BW$123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{BE2BAB41-54C8-453B-A9E7-97637A79072C}</c15:txfldGUID>
                      <c15:f>'1-5000'!$BW$123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482F-49B6-B024-BF931F808E04}"/>
                </c:ext>
              </c:extLst>
            </c:dLbl>
            <c:dLbl>
              <c:idx val="59"/>
              <c:tx>
                <c:strRef>
                  <c:f>'1-5000'!$BW$124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{7B73BA4F-4327-4212-AEAC-AF8257372A75}</c15:txfldGUID>
                      <c15:f>'1-5000'!$BW$124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482F-49B6-B024-BF931F808E04}"/>
                </c:ext>
              </c:extLst>
            </c:dLbl>
            <c:dLbl>
              <c:idx val="60"/>
              <c:tx>
                <c:strRef>
                  <c:f>'1-5000'!$BW$125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{D48C3006-5A26-4A5F-BD71-A38960F1B9AC}</c15:txfldGUID>
                      <c15:f>'1-5000'!$BW$125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482F-49B6-B024-BF931F808E04}"/>
                </c:ext>
              </c:extLst>
            </c:dLbl>
            <c:dLbl>
              <c:idx val="61"/>
              <c:tx>
                <c:strRef>
                  <c:f>'1-5000'!$BW$126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{DA0AD115-0F05-49FB-AE97-31FB34549285}</c15:txfldGUID>
                      <c15:f>'1-5000'!$BW$126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482F-49B6-B024-BF931F808E04}"/>
                </c:ext>
              </c:extLst>
            </c:dLbl>
            <c:dLbl>
              <c:idx val="62"/>
              <c:tx>
                <c:strRef>
                  <c:f>'1-5000'!$BW$127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{93DE1CB2-E3D3-40BB-ACB0-59909A84019B}</c15:txfldGUID>
                      <c15:f>'1-5000'!$BW$127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482F-49B6-B024-BF931F808E04}"/>
                </c:ext>
              </c:extLst>
            </c:dLbl>
            <c:dLbl>
              <c:idx val="63"/>
              <c:tx>
                <c:strRef>
                  <c:f>'1-5000'!$BW$128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{A1A94081-B98B-48F1-9942-371FA7E7D333}</c15:txfldGUID>
                      <c15:f>'1-5000'!$BW$128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482F-49B6-B024-BF931F808E04}"/>
                </c:ext>
              </c:extLst>
            </c:dLbl>
            <c:dLbl>
              <c:idx val="64"/>
              <c:tx>
                <c:strRef>
                  <c:f>'1-5000'!$BW$129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{81610973-10C5-4042-9DDF-06AE68F84CE6}</c15:txfldGUID>
                      <c15:f>'1-5000'!$BW$129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482F-49B6-B024-BF931F808E04}"/>
                </c:ext>
              </c:extLst>
            </c:dLbl>
            <c:dLbl>
              <c:idx val="65"/>
              <c:tx>
                <c:strRef>
                  <c:f>'1-5000'!$BW$130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{C5BA8D43-EC23-40B5-8DA8-1F4DDC0D6854}</c15:txfldGUID>
                      <c15:f>'1-5000'!$BW$130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482F-49B6-B024-BF931F808E04}"/>
                </c:ext>
              </c:extLst>
            </c:dLbl>
            <c:dLbl>
              <c:idx val="66"/>
              <c:tx>
                <c:strRef>
                  <c:f>'1-5000'!$BW$131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{79D38D33-7A36-44DE-B009-3EAFDCEC997B}</c15:txfldGUID>
                      <c15:f>'1-5000'!$BW$131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482F-49B6-B024-BF931F808E04}"/>
                </c:ext>
              </c:extLst>
            </c:dLbl>
            <c:dLbl>
              <c:idx val="67"/>
              <c:tx>
                <c:strRef>
                  <c:f>'1-5000'!$BW$132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{F8B13B9C-5645-4536-9B0C-A3BEAB040900}</c15:txfldGUID>
                      <c15:f>'1-5000'!$BW$132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482F-49B6-B024-BF931F808E04}"/>
                </c:ext>
              </c:extLst>
            </c:dLbl>
            <c:dLbl>
              <c:idx val="68"/>
              <c:tx>
                <c:strRef>
                  <c:f>'1-5000'!$BW$133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{5AB2B38E-88D0-43BC-9192-B2F2ED186402}</c15:txfldGUID>
                      <c15:f>'1-5000'!$BW$133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482F-49B6-B024-BF931F808E04}"/>
                </c:ext>
              </c:extLst>
            </c:dLbl>
            <c:dLbl>
              <c:idx val="69"/>
              <c:tx>
                <c:strRef>
                  <c:f>'1-5000'!$BW$134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{17D04DEB-AD26-47D8-8F39-6622EE6C2530}</c15:txfldGUID>
                      <c15:f>'1-5000'!$BW$134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482F-49B6-B024-BF931F808E04}"/>
                </c:ext>
              </c:extLst>
            </c:dLbl>
            <c:dLbl>
              <c:idx val="70"/>
              <c:tx>
                <c:strRef>
                  <c:f>'1-5000'!$BW$135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{4DBA0DB5-C352-4C03-9F80-C3DC74C4E971}</c15:txfldGUID>
                      <c15:f>'1-5000'!$BW$135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482F-49B6-B024-BF931F808E04}"/>
                </c:ext>
              </c:extLst>
            </c:dLbl>
            <c:dLbl>
              <c:idx val="71"/>
              <c:tx>
                <c:strRef>
                  <c:f>'1-5000'!$BW$136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{234584EB-9156-465D-9D30-3AE9163E01A8}</c15:txfldGUID>
                      <c15:f>'1-5000'!$BW$136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482F-49B6-B024-BF931F808E04}"/>
                </c:ext>
              </c:extLst>
            </c:dLbl>
            <c:dLbl>
              <c:idx val="72"/>
              <c:tx>
                <c:strRef>
                  <c:f>'1-5000'!$BW$137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{32F36F15-59A4-44F3-B1DD-1FBAD3BBD2EB}</c15:txfldGUID>
                      <c15:f>'1-5000'!$BW$137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482F-49B6-B024-BF931F808E04}"/>
                </c:ext>
              </c:extLst>
            </c:dLbl>
            <c:dLbl>
              <c:idx val="73"/>
              <c:tx>
                <c:strRef>
                  <c:f>'1-5000'!$BW$138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{63BDC326-DB08-431A-AAB1-09BD24F596A7}</c15:txfldGUID>
                      <c15:f>'1-5000'!$BW$138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482F-49B6-B024-BF931F808E04}"/>
                </c:ext>
              </c:extLst>
            </c:dLbl>
            <c:dLbl>
              <c:idx val="74"/>
              <c:tx>
                <c:strRef>
                  <c:f>'1-5000'!$BW$139</c:f>
                  <c:strCache>
                    <c:ptCount val="1"/>
                    <c:pt idx="0">
                      <c:v>6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{F5DFB4A0-2928-4AAF-89F8-2EA14DEEE8AF}</c15:txfldGUID>
                      <c15:f>'1-5000'!$BW$139</c15:f>
                      <c15:dlblFieldTableCache>
                        <c:ptCount val="1"/>
                        <c:pt idx="0">
                          <c:v>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482F-49B6-B024-BF931F808E04}"/>
                </c:ext>
              </c:extLst>
            </c:dLbl>
            <c:dLbl>
              <c:idx val="75"/>
              <c:tx>
                <c:strRef>
                  <c:f>'1-5000'!$BW$140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{D929286D-AF4D-41E8-9083-A8DBBA6CA903}</c15:txfldGUID>
                      <c15:f>'1-5000'!$BW$140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482F-49B6-B024-BF931F808E04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24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'1-5000'!$BT$68:$BT$143</c:f>
              <c:numCache>
                <c:formatCode>General</c:formatCode>
                <c:ptCount val="76"/>
                <c:pt idx="0">
                  <c:v>11.8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23.200000000000003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23.4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40.5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5.8000000000000007</c:v>
                </c:pt>
                <c:pt idx="75">
                  <c:v>0</c:v>
                </c:pt>
              </c:numCache>
            </c:numRef>
          </c:xVal>
          <c:yVal>
            <c:numRef>
              <c:f>'1-5000'!$BU$68:$BU$143</c:f>
              <c:numCache>
                <c:formatCode>General</c:formatCode>
                <c:ptCount val="76"/>
                <c:pt idx="0">
                  <c:v>94.5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79.8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61.5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41.5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482F-49B6-B024-BF931F808E04}"/>
            </c:ext>
          </c:extLst>
        </c:ser>
        <c:ser>
          <c:idx val="1"/>
          <c:order val="1"/>
          <c:tx>
            <c:strRef>
              <c:f>'1-5000'!$AN$5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3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'1-5000'!$AO$9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{498F8918-D6D2-4AC6-A1EC-6DB114A6C152}</c15:txfldGUID>
                      <c15:f>'1-5000'!$AO$9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482F-49B6-B024-BF931F80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'1-5000'!$AN$7</c:f>
              <c:numCache>
                <c:formatCode>General</c:formatCode>
                <c:ptCount val="1"/>
                <c:pt idx="0">
                  <c:v>9.5</c:v>
                </c:pt>
              </c:numCache>
            </c:numRef>
          </c:xVal>
          <c:yVal>
            <c:numRef>
              <c:f>'1-5000'!$AN$8</c:f>
              <c:numCache>
                <c:formatCode>General</c:formatCode>
                <c:ptCount val="1"/>
                <c:pt idx="0">
                  <c:v>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482F-49B6-B024-BF931F80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44800"/>
        <c:axId val="124243968"/>
      </c:scatterChart>
      <c:valAx>
        <c:axId val="12964480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124243968"/>
        <c:crosses val="autoZero"/>
        <c:crossBetween val="midCat"/>
        <c:majorUnit val="100"/>
      </c:valAx>
      <c:valAx>
        <c:axId val="12424396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12964480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41"/>
          <c:y val="0.5847719212874769"/>
          <c:w val="6.7862819878107133E-2"/>
          <c:h val="8.3868563752073647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44" l="0.70000000000000062" r="0.70000000000000062" t="0.75000000000000744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839139967933E-3"/>
          <c:y val="1.2696158764718521E-4"/>
          <c:w val="0.97939417520794259"/>
          <c:h val="0.964028078591726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'D1'!$BS$67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'D1'!$BW$65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{F7C5B218-D2E0-479E-8899-6B9BEDA8B011}</c15:txfldGUID>
                      <c15:f>'D1'!$BW$65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FA4-4BF0-B2BC-06675AE5B0AB}"/>
                </c:ext>
              </c:extLst>
            </c:dLbl>
            <c:dLbl>
              <c:idx val="1"/>
              <c:tx>
                <c:strRef>
                  <c:f>'D1'!$BW$66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{50D7BC2A-FBEF-47DD-8D55-D5F253B43B35}</c15:txfldGUID>
                      <c15:f>'D1'!$BW$66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FA4-4BF0-B2BC-06675AE5B0AB}"/>
                </c:ext>
              </c:extLst>
            </c:dLbl>
            <c:dLbl>
              <c:idx val="2"/>
              <c:tx>
                <c:strRef>
                  <c:f>'D1'!$BW$67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{A291F531-F25C-4DC1-A77D-4D956203D30C}</c15:txfldGUID>
                      <c15:f>'D1'!$BW$67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FA4-4BF0-B2BC-06675AE5B0AB}"/>
                </c:ext>
              </c:extLst>
            </c:dLbl>
            <c:dLbl>
              <c:idx val="3"/>
              <c:tx>
                <c:strRef>
                  <c:f>'D1'!$BW$68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{E1F70831-E4EC-4326-942D-F4D023855C84}</c15:txfldGUID>
                      <c15:f>'D1'!$BW$68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FA4-4BF0-B2BC-06675AE5B0AB}"/>
                </c:ext>
              </c:extLst>
            </c:dLbl>
            <c:dLbl>
              <c:idx val="4"/>
              <c:tx>
                <c:strRef>
                  <c:f>'D1'!$BW$69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{BEFB5EA1-A991-4A0E-AE69-407942F3039E}</c15:txfldGUID>
                      <c15:f>'D1'!$BW$69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FA4-4BF0-B2BC-06675AE5B0AB}"/>
                </c:ext>
              </c:extLst>
            </c:dLbl>
            <c:dLbl>
              <c:idx val="5"/>
              <c:tx>
                <c:strRef>
                  <c:f>'D1'!$BW$70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{C3C0FB27-B24E-4633-99D4-6AB7D5048760}</c15:txfldGUID>
                      <c15:f>'D1'!$BW$70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FA4-4BF0-B2BC-06675AE5B0AB}"/>
                </c:ext>
              </c:extLst>
            </c:dLbl>
            <c:dLbl>
              <c:idx val="6"/>
              <c:tx>
                <c:strRef>
                  <c:f>'D1'!$BW$71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{25363A8B-E374-481E-9DEB-66250AB27294}</c15:txfldGUID>
                      <c15:f>'D1'!$BW$71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FA4-4BF0-B2BC-06675AE5B0AB}"/>
                </c:ext>
              </c:extLst>
            </c:dLbl>
            <c:dLbl>
              <c:idx val="7"/>
              <c:tx>
                <c:strRef>
                  <c:f>'D1'!$BW$72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{89058FEF-EF8D-47A0-8B31-8E9F70A3675C}</c15:txfldGUID>
                      <c15:f>'D1'!$BW$72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FA4-4BF0-B2BC-06675AE5B0AB}"/>
                </c:ext>
              </c:extLst>
            </c:dLbl>
            <c:dLbl>
              <c:idx val="8"/>
              <c:tx>
                <c:strRef>
                  <c:f>'D1'!$BW$73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{2E7E5BCB-2089-4C64-91BB-3D8F12B76FAE}</c15:txfldGUID>
                      <c15:f>'D1'!$BW$73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FA4-4BF0-B2BC-06675AE5B0AB}"/>
                </c:ext>
              </c:extLst>
            </c:dLbl>
            <c:dLbl>
              <c:idx val="9"/>
              <c:tx>
                <c:strRef>
                  <c:f>'D1'!$BW$74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{F52D27CF-1493-412F-8211-8BD00894BCE1}</c15:txfldGUID>
                      <c15:f>'D1'!$BW$74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FA4-4BF0-B2BC-06675AE5B0AB}"/>
                </c:ext>
              </c:extLst>
            </c:dLbl>
            <c:dLbl>
              <c:idx val="10"/>
              <c:tx>
                <c:strRef>
                  <c:f>'D1'!$BW$75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{56AD6E17-4069-4CC6-9719-D93B272551C3}</c15:txfldGUID>
                      <c15:f>'D1'!$BW$75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FA4-4BF0-B2BC-06675AE5B0AB}"/>
                </c:ext>
              </c:extLst>
            </c:dLbl>
            <c:dLbl>
              <c:idx val="11"/>
              <c:tx>
                <c:strRef>
                  <c:f>'D1'!$BW$76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{2C4C10D6-AB1A-496D-97A8-3F44F050790B}</c15:txfldGUID>
                      <c15:f>'D1'!$BW$76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FA4-4BF0-B2BC-06675AE5B0AB}"/>
                </c:ext>
              </c:extLst>
            </c:dLbl>
            <c:dLbl>
              <c:idx val="12"/>
              <c:tx>
                <c:strRef>
                  <c:f>'D1'!$BW$77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{D73EFDF0-03CA-466A-8C95-973D53796203}</c15:txfldGUID>
                      <c15:f>'D1'!$BW$77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FA4-4BF0-B2BC-06675AE5B0AB}"/>
                </c:ext>
              </c:extLst>
            </c:dLbl>
            <c:dLbl>
              <c:idx val="13"/>
              <c:tx>
                <c:strRef>
                  <c:f>'D1'!$BW$78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{2E18E08C-D181-41BC-B12C-DA948C1F50F1}</c15:txfldGUID>
                      <c15:f>'D1'!$BW$78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FA4-4BF0-B2BC-06675AE5B0AB}"/>
                </c:ext>
              </c:extLst>
            </c:dLbl>
            <c:dLbl>
              <c:idx val="14"/>
              <c:tx>
                <c:strRef>
                  <c:f>'D1'!$BW$79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{CDD4577A-AFEC-474A-B8F6-E9D6AB0EDE3E}</c15:txfldGUID>
                      <c15:f>'D1'!$BW$79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FA4-4BF0-B2BC-06675AE5B0AB}"/>
                </c:ext>
              </c:extLst>
            </c:dLbl>
            <c:dLbl>
              <c:idx val="15"/>
              <c:tx>
                <c:strRef>
                  <c:f>'D1'!$BW$80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{C39EF537-0DEB-4F39-963C-D3692CB36A73}</c15:txfldGUID>
                      <c15:f>'D1'!$BW$80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FA4-4BF0-B2BC-06675AE5B0AB}"/>
                </c:ext>
              </c:extLst>
            </c:dLbl>
            <c:dLbl>
              <c:idx val="16"/>
              <c:tx>
                <c:strRef>
                  <c:f>'D1'!$BW$81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{380B1711-A42C-4EDC-9167-D242D8082FD7}</c15:txfldGUID>
                      <c15:f>'D1'!$BW$81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FA4-4BF0-B2BC-06675AE5B0AB}"/>
                </c:ext>
              </c:extLst>
            </c:dLbl>
            <c:dLbl>
              <c:idx val="17"/>
              <c:tx>
                <c:strRef>
                  <c:f>'D1'!$BW$82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{20F67876-D136-48A7-A781-F1B980EC4EE4}</c15:txfldGUID>
                      <c15:f>'D1'!$BW$82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7FA4-4BF0-B2BC-06675AE5B0AB}"/>
                </c:ext>
              </c:extLst>
            </c:dLbl>
            <c:dLbl>
              <c:idx val="18"/>
              <c:tx>
                <c:strRef>
                  <c:f>'D1'!$BW$83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{87249F70-D828-4D82-85FA-CB3DC8C15DDE}</c15:txfldGUID>
                      <c15:f>'D1'!$BW$83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FA4-4BF0-B2BC-06675AE5B0AB}"/>
                </c:ext>
              </c:extLst>
            </c:dLbl>
            <c:dLbl>
              <c:idx val="19"/>
              <c:tx>
                <c:strRef>
                  <c:f>'D1'!$BW$84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{32963FB0-CD69-4EC2-BC58-E3C52131236B}</c15:txfldGUID>
                      <c15:f>'D1'!$BW$84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FA4-4BF0-B2BC-06675AE5B0AB}"/>
                </c:ext>
              </c:extLst>
            </c:dLbl>
            <c:dLbl>
              <c:idx val="20"/>
              <c:tx>
                <c:strRef>
                  <c:f>'D1'!$BW$85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{A72C8238-0EFF-44C0-9528-3595D2188B32}</c15:txfldGUID>
                      <c15:f>'D1'!$BW$85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FA4-4BF0-B2BC-06675AE5B0AB}"/>
                </c:ext>
              </c:extLst>
            </c:dLbl>
            <c:dLbl>
              <c:idx val="21"/>
              <c:tx>
                <c:strRef>
                  <c:f>'D1'!$BW$86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{6EE8AA8C-4EEB-4EB4-A100-F3DAF8C95965}</c15:txfldGUID>
                      <c15:f>'D1'!$BW$86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FA4-4BF0-B2BC-06675AE5B0AB}"/>
                </c:ext>
              </c:extLst>
            </c:dLbl>
            <c:dLbl>
              <c:idx val="22"/>
              <c:tx>
                <c:strRef>
                  <c:f>'D1'!$BW$87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{FD07D24C-A7FF-4F62-A46B-46CC0F4C58A0}</c15:txfldGUID>
                      <c15:f>'D1'!$BW$87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FA4-4BF0-B2BC-06675AE5B0AB}"/>
                </c:ext>
              </c:extLst>
            </c:dLbl>
            <c:dLbl>
              <c:idx val="23"/>
              <c:tx>
                <c:strRef>
                  <c:f>'D1'!$BW$88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{1B7A5973-F8E2-42B1-8CCA-6708BE0B2476}</c15:txfldGUID>
                      <c15:f>'D1'!$BW$88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FA4-4BF0-B2BC-06675AE5B0AB}"/>
                </c:ext>
              </c:extLst>
            </c:dLbl>
            <c:dLbl>
              <c:idx val="24"/>
              <c:tx>
                <c:strRef>
                  <c:f>'D1'!$BW$89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{4FA3368B-E41B-4A0D-B39A-6F078252C26F}</c15:txfldGUID>
                      <c15:f>'D1'!$BW$89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FA4-4BF0-B2BC-06675AE5B0AB}"/>
                </c:ext>
              </c:extLst>
            </c:dLbl>
            <c:dLbl>
              <c:idx val="25"/>
              <c:tx>
                <c:strRef>
                  <c:f>'D1'!$BW$90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{B686EBC6-DE20-4BDE-BA83-26652341981D}</c15:txfldGUID>
                      <c15:f>'D1'!$BW$90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FA4-4BF0-B2BC-06675AE5B0AB}"/>
                </c:ext>
              </c:extLst>
            </c:dLbl>
            <c:dLbl>
              <c:idx val="26"/>
              <c:tx>
                <c:strRef>
                  <c:f>'D1'!$BW$91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{1326C2BE-9A25-4F33-A5D2-B04E869A5848}</c15:txfldGUID>
                      <c15:f>'D1'!$BW$91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FA4-4BF0-B2BC-06675AE5B0AB}"/>
                </c:ext>
              </c:extLst>
            </c:dLbl>
            <c:dLbl>
              <c:idx val="27"/>
              <c:tx>
                <c:strRef>
                  <c:f>'D1'!$BW$92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{106D67E2-40ED-41C6-B0DD-C55684C0834C}</c15:txfldGUID>
                      <c15:f>'D1'!$BW$92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FA4-4BF0-B2BC-06675AE5B0AB}"/>
                </c:ext>
              </c:extLst>
            </c:dLbl>
            <c:dLbl>
              <c:idx val="28"/>
              <c:tx>
                <c:strRef>
                  <c:f>'D1'!$BW$93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{6F38F8E0-2905-471D-A983-B72AE96516CF}</c15:txfldGUID>
                      <c15:f>'D1'!$BW$93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FA4-4BF0-B2BC-06675AE5B0AB}"/>
                </c:ext>
              </c:extLst>
            </c:dLbl>
            <c:dLbl>
              <c:idx val="29"/>
              <c:tx>
                <c:strRef>
                  <c:f>'D1'!$BW$94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{BD972021-73B4-43FA-B6C8-D43C217159CA}</c15:txfldGUID>
                      <c15:f>'D1'!$BW$94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7FA4-4BF0-B2BC-06675AE5B0AB}"/>
                </c:ext>
              </c:extLst>
            </c:dLbl>
            <c:dLbl>
              <c:idx val="30"/>
              <c:tx>
                <c:strRef>
                  <c:f>'D1'!$BW$95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{0502EB15-BDF5-42B4-9FEB-45708749BAE2}</c15:txfldGUID>
                      <c15:f>'D1'!$BW$95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FA4-4BF0-B2BC-06675AE5B0AB}"/>
                </c:ext>
              </c:extLst>
            </c:dLbl>
            <c:dLbl>
              <c:idx val="31"/>
              <c:tx>
                <c:strRef>
                  <c:f>'D1'!$BW$96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{9094F886-61F0-4B4E-AA7D-3256EBF9DE0F}</c15:txfldGUID>
                      <c15:f>'D1'!$BW$96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FA4-4BF0-B2BC-06675AE5B0AB}"/>
                </c:ext>
              </c:extLst>
            </c:dLbl>
            <c:dLbl>
              <c:idx val="32"/>
              <c:tx>
                <c:strRef>
                  <c:f>'D1'!$BW$97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{70F05E8E-51EE-465B-B571-ACBD7AA8F473}</c15:txfldGUID>
                      <c15:f>'D1'!$BW$97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FA4-4BF0-B2BC-06675AE5B0AB}"/>
                </c:ext>
              </c:extLst>
            </c:dLbl>
            <c:dLbl>
              <c:idx val="33"/>
              <c:tx>
                <c:strRef>
                  <c:f>'D1'!$BW$98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{A9CBA4A4-2636-4F49-B950-F60B737F0027}</c15:txfldGUID>
                      <c15:f>'D1'!$BW$98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FA4-4BF0-B2BC-06675AE5B0AB}"/>
                </c:ext>
              </c:extLst>
            </c:dLbl>
            <c:dLbl>
              <c:idx val="34"/>
              <c:tx>
                <c:strRef>
                  <c:f>'D1'!$BW$99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{FE39B9DE-91AB-4801-BE62-3F3D1D0FBEF1}</c15:txfldGUID>
                      <c15:f>'D1'!$BW$99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FA4-4BF0-B2BC-06675AE5B0AB}"/>
                </c:ext>
              </c:extLst>
            </c:dLbl>
            <c:dLbl>
              <c:idx val="35"/>
              <c:tx>
                <c:strRef>
                  <c:f>'D1'!$BW$100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{9B2E85CC-C7C8-4A81-A5DD-434C5B39B16D}</c15:txfldGUID>
                      <c15:f>'D1'!$BW$100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7FA4-4BF0-B2BC-06675AE5B0AB}"/>
                </c:ext>
              </c:extLst>
            </c:dLbl>
            <c:dLbl>
              <c:idx val="36"/>
              <c:tx>
                <c:strRef>
                  <c:f>'D1'!$BW$101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{AB30A163-EC1F-469F-BD40-F36A5CB901ED}</c15:txfldGUID>
                      <c15:f>'D1'!$BW$101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7FA4-4BF0-B2BC-06675AE5B0AB}"/>
                </c:ext>
              </c:extLst>
            </c:dLbl>
            <c:dLbl>
              <c:idx val="37"/>
              <c:tx>
                <c:strRef>
                  <c:f>'D1'!$BW$102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{934801D3-AFBA-4477-8241-5BCD033FD68D}</c15:txfldGUID>
                      <c15:f>'D1'!$BW$102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7FA4-4BF0-B2BC-06675AE5B0AB}"/>
                </c:ext>
              </c:extLst>
            </c:dLbl>
            <c:dLbl>
              <c:idx val="38"/>
              <c:tx>
                <c:strRef>
                  <c:f>'D1'!$BW$103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{947BE1D8-EB2E-44C4-9592-D5B534639B0A}</c15:txfldGUID>
                      <c15:f>'D1'!$BW$103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7FA4-4BF0-B2BC-06675AE5B0AB}"/>
                </c:ext>
              </c:extLst>
            </c:dLbl>
            <c:dLbl>
              <c:idx val="39"/>
              <c:tx>
                <c:strRef>
                  <c:f>'D1'!$BW$104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{4DE93794-2CFB-4434-9DA0-A8D0931CD4F6}</c15:txfldGUID>
                      <c15:f>'D1'!$BW$104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7FA4-4BF0-B2BC-06675AE5B0AB}"/>
                </c:ext>
              </c:extLst>
            </c:dLbl>
            <c:dLbl>
              <c:idx val="40"/>
              <c:tx>
                <c:strRef>
                  <c:f>'D1'!$BW$105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{B0170536-F11B-4819-AE74-4B35D180112E}</c15:txfldGUID>
                      <c15:f>'D1'!$BW$105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7FA4-4BF0-B2BC-06675AE5B0AB}"/>
                </c:ext>
              </c:extLst>
            </c:dLbl>
            <c:dLbl>
              <c:idx val="41"/>
              <c:tx>
                <c:strRef>
                  <c:f>'D1'!$BW$106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{565C64F6-6FE9-4BBC-9C46-D0DFCD7F33DA}</c15:txfldGUID>
                      <c15:f>'D1'!$BW$106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7FA4-4BF0-B2BC-06675AE5B0AB}"/>
                </c:ext>
              </c:extLst>
            </c:dLbl>
            <c:dLbl>
              <c:idx val="42"/>
              <c:tx>
                <c:strRef>
                  <c:f>'D1'!$BW$107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{DD313724-F31D-484A-96ED-4575EF1F9C60}</c15:txfldGUID>
                      <c15:f>'D1'!$BW$107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7FA4-4BF0-B2BC-06675AE5B0AB}"/>
                </c:ext>
              </c:extLst>
            </c:dLbl>
            <c:dLbl>
              <c:idx val="43"/>
              <c:tx>
                <c:strRef>
                  <c:f>'D1'!$BW$108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{E91465D4-F00B-4E43-A450-3C9E79C994B1}</c15:txfldGUID>
                      <c15:f>'D1'!$BW$108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7FA4-4BF0-B2BC-06675AE5B0AB}"/>
                </c:ext>
              </c:extLst>
            </c:dLbl>
            <c:dLbl>
              <c:idx val="44"/>
              <c:tx>
                <c:strRef>
                  <c:f>'D1'!$BW$109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{AD7F5929-26B7-4BC1-8EFB-1409454D1FE9}</c15:txfldGUID>
                      <c15:f>'D1'!$BW$109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7FA4-4BF0-B2BC-06675AE5B0AB}"/>
                </c:ext>
              </c:extLst>
            </c:dLbl>
            <c:dLbl>
              <c:idx val="45"/>
              <c:tx>
                <c:strRef>
                  <c:f>'D1'!$BW$110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{D8AFA2D5-E9A0-48E3-B294-868FE4D1F0C9}</c15:txfldGUID>
                      <c15:f>'D1'!$BW$110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7FA4-4BF0-B2BC-06675AE5B0AB}"/>
                </c:ext>
              </c:extLst>
            </c:dLbl>
            <c:dLbl>
              <c:idx val="46"/>
              <c:tx>
                <c:strRef>
                  <c:f>'D1'!$BW$111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{2F188066-753C-40C8-8964-D3135204DE6D}</c15:txfldGUID>
                      <c15:f>'D1'!$BW$111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7FA4-4BF0-B2BC-06675AE5B0AB}"/>
                </c:ext>
              </c:extLst>
            </c:dLbl>
            <c:dLbl>
              <c:idx val="47"/>
              <c:tx>
                <c:strRef>
                  <c:f>'D1'!$BW$112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{2E111A71-A8A0-48FE-8665-AFBA9734631E}</c15:txfldGUID>
                      <c15:f>'D1'!$BW$112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7FA4-4BF0-B2BC-06675AE5B0AB}"/>
                </c:ext>
              </c:extLst>
            </c:dLbl>
            <c:dLbl>
              <c:idx val="48"/>
              <c:tx>
                <c:strRef>
                  <c:f>'D1'!$BW$113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{D7D69CA7-0993-414F-8DCE-56BEFE955622}</c15:txfldGUID>
                      <c15:f>'D1'!$BW$113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7FA4-4BF0-B2BC-06675AE5B0AB}"/>
                </c:ext>
              </c:extLst>
            </c:dLbl>
            <c:dLbl>
              <c:idx val="49"/>
              <c:tx>
                <c:strRef>
                  <c:f>'D1'!$BW$114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{699E08EC-5766-406F-A075-3CDDD751ED0D}</c15:txfldGUID>
                      <c15:f>'D1'!$BW$114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7FA4-4BF0-B2BC-06675AE5B0AB}"/>
                </c:ext>
              </c:extLst>
            </c:dLbl>
            <c:dLbl>
              <c:idx val="50"/>
              <c:tx>
                <c:strRef>
                  <c:f>'D1'!$BW$115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{92B56716-5651-4DFD-B399-23704F9A22A1}</c15:txfldGUID>
                      <c15:f>'D1'!$BW$115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7FA4-4BF0-B2BC-06675AE5B0AB}"/>
                </c:ext>
              </c:extLst>
            </c:dLbl>
            <c:dLbl>
              <c:idx val="51"/>
              <c:tx>
                <c:strRef>
                  <c:f>'D1'!$BW$116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{47A66272-390E-4A9C-863C-B25645A957A7}</c15:txfldGUID>
                      <c15:f>'D1'!$BW$116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7FA4-4BF0-B2BC-06675AE5B0AB}"/>
                </c:ext>
              </c:extLst>
            </c:dLbl>
            <c:dLbl>
              <c:idx val="52"/>
              <c:tx>
                <c:strRef>
                  <c:f>'D1'!$BW$117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{BB9B0DE7-338F-4E13-B1CF-F3A1073E3774}</c15:txfldGUID>
                      <c15:f>'D1'!$BW$117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7FA4-4BF0-B2BC-06675AE5B0AB}"/>
                </c:ext>
              </c:extLst>
            </c:dLbl>
            <c:dLbl>
              <c:idx val="53"/>
              <c:tx>
                <c:strRef>
                  <c:f>'D1'!$BW$118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{75839B12-F62B-4156-801C-06F4B4186C46}</c15:txfldGUID>
                      <c15:f>'D1'!$BW$118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7FA4-4BF0-B2BC-06675AE5B0AB}"/>
                </c:ext>
              </c:extLst>
            </c:dLbl>
            <c:dLbl>
              <c:idx val="54"/>
              <c:tx>
                <c:strRef>
                  <c:f>'D1'!$BW$119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{CE06F5A2-89F6-4AA0-B95D-20DB49DE32A5}</c15:txfldGUID>
                      <c15:f>'D1'!$BW$119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7FA4-4BF0-B2BC-06675AE5B0AB}"/>
                </c:ext>
              </c:extLst>
            </c:dLbl>
            <c:dLbl>
              <c:idx val="55"/>
              <c:tx>
                <c:strRef>
                  <c:f>'D1'!$BW$120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{5E1C56F8-954F-4BFF-8FBB-7D66A340602A}</c15:txfldGUID>
                      <c15:f>'D1'!$BW$120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7FA4-4BF0-B2BC-06675AE5B0AB}"/>
                </c:ext>
              </c:extLst>
            </c:dLbl>
            <c:dLbl>
              <c:idx val="56"/>
              <c:tx>
                <c:strRef>
                  <c:f>'D1'!$BW$121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{D13A88BE-F3EB-4CD0-A812-8A12BDAA0FDC}</c15:txfldGUID>
                      <c15:f>'D1'!$BW$121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7FA4-4BF0-B2BC-06675AE5B0AB}"/>
                </c:ext>
              </c:extLst>
            </c:dLbl>
            <c:dLbl>
              <c:idx val="57"/>
              <c:tx>
                <c:strRef>
                  <c:f>'D1'!$BW$122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{E7BBF977-51FF-48A9-999A-02DED15508FE}</c15:txfldGUID>
                      <c15:f>'D1'!$BW$122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7FA4-4BF0-B2BC-06675AE5B0AB}"/>
                </c:ext>
              </c:extLst>
            </c:dLbl>
            <c:dLbl>
              <c:idx val="58"/>
              <c:tx>
                <c:strRef>
                  <c:f>'D1'!$BW$123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{C39EC4DE-2579-46CD-8D59-5E41B6D55765}</c15:txfldGUID>
                      <c15:f>'D1'!$BW$123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7FA4-4BF0-B2BC-06675AE5B0AB}"/>
                </c:ext>
              </c:extLst>
            </c:dLbl>
            <c:dLbl>
              <c:idx val="59"/>
              <c:tx>
                <c:strRef>
                  <c:f>'D1'!$BW$124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{6A541C82-E3A3-4AD9-B826-5E124CCC6A18}</c15:txfldGUID>
                      <c15:f>'D1'!$BW$124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7FA4-4BF0-B2BC-06675AE5B0AB}"/>
                </c:ext>
              </c:extLst>
            </c:dLbl>
            <c:dLbl>
              <c:idx val="60"/>
              <c:tx>
                <c:strRef>
                  <c:f>'D1'!$BW$125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{29AE4404-E208-422E-BDD9-9ECDDED283D0}</c15:txfldGUID>
                      <c15:f>'D1'!$BW$125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7FA4-4BF0-B2BC-06675AE5B0AB}"/>
                </c:ext>
              </c:extLst>
            </c:dLbl>
            <c:dLbl>
              <c:idx val="61"/>
              <c:tx>
                <c:strRef>
                  <c:f>'D1'!$BW$126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{13784CBA-12A1-42FD-9F9E-8EB02D075CF6}</c15:txfldGUID>
                      <c15:f>'D1'!$BW$126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7FA4-4BF0-B2BC-06675AE5B0AB}"/>
                </c:ext>
              </c:extLst>
            </c:dLbl>
            <c:dLbl>
              <c:idx val="62"/>
              <c:tx>
                <c:strRef>
                  <c:f>'D1'!$BW$127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{27C92FCF-6407-4643-B331-479338930734}</c15:txfldGUID>
                      <c15:f>'D1'!$BW$127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7FA4-4BF0-B2BC-06675AE5B0AB}"/>
                </c:ext>
              </c:extLst>
            </c:dLbl>
            <c:dLbl>
              <c:idx val="63"/>
              <c:tx>
                <c:strRef>
                  <c:f>'D1'!$BW$128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{A7C3D11D-9A64-453E-8836-CC218EF4E22A}</c15:txfldGUID>
                      <c15:f>'D1'!$BW$128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7FA4-4BF0-B2BC-06675AE5B0AB}"/>
                </c:ext>
              </c:extLst>
            </c:dLbl>
            <c:dLbl>
              <c:idx val="64"/>
              <c:tx>
                <c:strRef>
                  <c:f>'D1'!$BW$129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{63E39604-7544-40AA-841B-12D23A7EA16F}</c15:txfldGUID>
                      <c15:f>'D1'!$BW$129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7FA4-4BF0-B2BC-06675AE5B0AB}"/>
                </c:ext>
              </c:extLst>
            </c:dLbl>
            <c:dLbl>
              <c:idx val="65"/>
              <c:tx>
                <c:strRef>
                  <c:f>'D1'!$BW$130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{4A88C562-949D-4761-8505-CE473D856E31}</c15:txfldGUID>
                      <c15:f>'D1'!$BW$130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7FA4-4BF0-B2BC-06675AE5B0AB}"/>
                </c:ext>
              </c:extLst>
            </c:dLbl>
            <c:dLbl>
              <c:idx val="66"/>
              <c:tx>
                <c:strRef>
                  <c:f>'D1'!$BW$131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{C6341E78-60EB-4C43-AE1A-6132CEF3C5E6}</c15:txfldGUID>
                      <c15:f>'D1'!$BW$131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7FA4-4BF0-B2BC-06675AE5B0AB}"/>
                </c:ext>
              </c:extLst>
            </c:dLbl>
            <c:dLbl>
              <c:idx val="67"/>
              <c:tx>
                <c:strRef>
                  <c:f>'D1'!$BW$132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{9E4391F2-50D1-49E4-B289-08027A5868FD}</c15:txfldGUID>
                      <c15:f>'D1'!$BW$132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7FA4-4BF0-B2BC-06675AE5B0AB}"/>
                </c:ext>
              </c:extLst>
            </c:dLbl>
            <c:dLbl>
              <c:idx val="68"/>
              <c:tx>
                <c:strRef>
                  <c:f>'D1'!$BW$133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{C4080963-54E8-4BF3-99AA-87B3840FCA2B}</c15:txfldGUID>
                      <c15:f>'D1'!$BW$133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7FA4-4BF0-B2BC-06675AE5B0AB}"/>
                </c:ext>
              </c:extLst>
            </c:dLbl>
            <c:dLbl>
              <c:idx val="69"/>
              <c:tx>
                <c:strRef>
                  <c:f>'D1'!$BW$134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{65188577-C788-4EEB-ABB1-BDCD6FC07447}</c15:txfldGUID>
                      <c15:f>'D1'!$BW$134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7FA4-4BF0-B2BC-06675AE5B0AB}"/>
                </c:ext>
              </c:extLst>
            </c:dLbl>
            <c:dLbl>
              <c:idx val="70"/>
              <c:tx>
                <c:strRef>
                  <c:f>'D1'!$BW$135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{65E6D027-8915-4CE3-B79E-1FF1551FE995}</c15:txfldGUID>
                      <c15:f>'D1'!$BW$135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7FA4-4BF0-B2BC-06675AE5B0AB}"/>
                </c:ext>
              </c:extLst>
            </c:dLbl>
            <c:dLbl>
              <c:idx val="71"/>
              <c:tx>
                <c:strRef>
                  <c:f>'D1'!$BW$136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{B2774BE0-A11B-4CC6-B5B8-A3BD00002616}</c15:txfldGUID>
                      <c15:f>'D1'!$BW$136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7FA4-4BF0-B2BC-06675AE5B0AB}"/>
                </c:ext>
              </c:extLst>
            </c:dLbl>
            <c:dLbl>
              <c:idx val="72"/>
              <c:tx>
                <c:strRef>
                  <c:f>'D1'!$BW$137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{B702ECC9-13D5-42F6-BCBA-CAA6A73575FD}</c15:txfldGUID>
                      <c15:f>'D1'!$BW$137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7FA4-4BF0-B2BC-06675AE5B0AB}"/>
                </c:ext>
              </c:extLst>
            </c:dLbl>
            <c:dLbl>
              <c:idx val="73"/>
              <c:tx>
                <c:strRef>
                  <c:f>'D1'!$BW$138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{02ACD0C7-9D22-47AF-8B13-5DA4AF208CC3}</c15:txfldGUID>
                      <c15:f>'D1'!$BW$138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7FA4-4BF0-B2BC-06675AE5B0AB}"/>
                </c:ext>
              </c:extLst>
            </c:dLbl>
            <c:dLbl>
              <c:idx val="74"/>
              <c:tx>
                <c:strRef>
                  <c:f>'D1'!$BW$139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{B2EFEB31-4150-470C-8A04-C58AFC19A286}</c15:txfldGUID>
                      <c15:f>'D1'!$BW$139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7FA4-4BF0-B2BC-06675AE5B0AB}"/>
                </c:ext>
              </c:extLst>
            </c:dLbl>
            <c:dLbl>
              <c:idx val="75"/>
              <c:tx>
                <c:strRef>
                  <c:f>'D1'!$BW$140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{CE753AAF-F85C-4440-8FFA-63872018E521}</c15:txfldGUID>
                      <c15:f>'D1'!$BW$140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7FA4-4BF0-B2BC-06675AE5B0A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'D1'!$BU$68:$BU$143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7FA4-4BF0-B2BC-06675AE5B0AB}"/>
            </c:ext>
          </c:extLst>
        </c:ser>
        <c:ser>
          <c:idx val="1"/>
          <c:order val="1"/>
          <c:tx>
            <c:strRef>
              <c:f>'D1'!$BI$1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1.0466694743351327E-2"/>
                  <c:y val="2.1205324794522354E-3"/>
                </c:manualLayout>
              </c:layout>
              <c:tx>
                <c:strRef>
                  <c:f>'D1'!$BJ$5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{DFE6D090-1D56-47E0-A7B2-AB5FF7584399}</c15:txfldGUID>
                      <c15:f>'D1'!$BJ$5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7FA4-4BF0-B2BC-06675AE5B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'D1'!$BI$3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'D1'!$BI$4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7FA4-4BF0-B2BC-06675AE5B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14080"/>
        <c:axId val="130415616"/>
      </c:scatterChart>
      <c:valAx>
        <c:axId val="130414080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130415616"/>
        <c:crosses val="autoZero"/>
        <c:crossBetween val="midCat"/>
        <c:majorUnit val="100"/>
      </c:valAx>
      <c:valAx>
        <c:axId val="130415616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130414080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47"/>
          <c:y val="0.5847719212874769"/>
          <c:w val="6.7862819878107133E-2"/>
          <c:h val="8.3868563752073688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55" l="0.70000000000000062" r="0.70000000000000062" t="0.750000000000007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22674006425343E-3"/>
          <c:y val="3.1673256032869547E-5"/>
          <c:w val="0.97939417520794259"/>
          <c:h val="0.9640280785917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'D2'!$BS$67</c:f>
              <c:strCache>
                <c:ptCount val="1"/>
                <c:pt idx="0">
                  <c:v>Balises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0"/>
            <c:spPr>
              <a:noFill/>
              <a:ln w="98425">
                <a:solidFill>
                  <a:srgbClr val="7030A0"/>
                </a:solidFill>
              </a:ln>
              <a:scene3d>
                <a:camera prst="orthographicFront"/>
                <a:lightRig rig="threePt" dir="t"/>
              </a:scene3d>
              <a:sp3d prstMaterial="softEdge"/>
            </c:spPr>
          </c:marker>
          <c:dLbls>
            <c:dLbl>
              <c:idx val="0"/>
              <c:tx>
                <c:strRef>
                  <c:f>'D2'!$BW$65</c:f>
                  <c:strCache>
                    <c:ptCount val="1"/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4800" b="0">
                      <a:solidFill>
                        <a:schemeClr val="tx1"/>
                      </a:solidFill>
                      <a:latin typeface="Castellar" pitchFamily="18" charset="0"/>
                      <a:cs typeface="Times New Roman" pitchFamily="18" charset="0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{907328A8-798E-42DE-9893-1397A8E34C99}</c15:txfldGUID>
                      <c15:f>'D2'!$BW$65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4C6-4447-8A18-A576195ACE18}"/>
                </c:ext>
              </c:extLst>
            </c:dLbl>
            <c:dLbl>
              <c:idx val="1"/>
              <c:tx>
                <c:strRef>
                  <c:f>'D2'!$BW$66</c:f>
                  <c:strCache>
                    <c:ptCount val="1"/>
                    <c:pt idx="0">
                      <c:v>1</c:v>
                    </c:pt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{F8C7BAE4-D14E-418F-A107-4276DE6C67A3}</c15:txfldGUID>
                      <c15:f>'D2'!$BW$66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4C6-4447-8A18-A576195ACE18}"/>
                </c:ext>
              </c:extLst>
            </c:dLbl>
            <c:dLbl>
              <c:idx val="2"/>
              <c:tx>
                <c:strRef>
                  <c:f>'D2'!$BW$67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{E82D8FAE-C1AF-4594-BAA2-B869FDE35B40}</c15:txfldGUID>
                      <c15:f>'D2'!$BW$67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4C6-4447-8A18-A576195ACE18}"/>
                </c:ext>
              </c:extLst>
            </c:dLbl>
            <c:dLbl>
              <c:idx val="3"/>
              <c:tx>
                <c:strRef>
                  <c:f>'D2'!$BW$68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{5E4FC087-A601-4B34-A80B-0C5A8E701760}</c15:txfldGUID>
                      <c15:f>'D2'!$BW$68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4C6-4447-8A18-A576195ACE18}"/>
                </c:ext>
              </c:extLst>
            </c:dLbl>
            <c:dLbl>
              <c:idx val="4"/>
              <c:tx>
                <c:strRef>
                  <c:f>'D2'!$BW$69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{0B89A2B6-FD49-4573-9F7A-59B1EAA81164}</c15:txfldGUID>
                      <c15:f>'D2'!$BW$69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4C6-4447-8A18-A576195ACE18}"/>
                </c:ext>
              </c:extLst>
            </c:dLbl>
            <c:dLbl>
              <c:idx val="5"/>
              <c:tx>
                <c:strRef>
                  <c:f>'D2'!$BW$70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{B21B6A13-1387-4970-80F1-71FF2737B70B}</c15:txfldGUID>
                      <c15:f>'D2'!$BW$70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C4C6-4447-8A18-A576195ACE18}"/>
                </c:ext>
              </c:extLst>
            </c:dLbl>
            <c:dLbl>
              <c:idx val="6"/>
              <c:tx>
                <c:strRef>
                  <c:f>'D2'!$BW$71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{1ECCFAFF-7356-4375-AFB4-EB2CA03F71D9}</c15:txfldGUID>
                      <c15:f>'D2'!$BW$71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4C6-4447-8A18-A576195ACE18}"/>
                </c:ext>
              </c:extLst>
            </c:dLbl>
            <c:dLbl>
              <c:idx val="7"/>
              <c:tx>
                <c:strRef>
                  <c:f>'D2'!$BW$72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{D80CC4C6-9253-4B0F-9A34-9BE1657BB16B}</c15:txfldGUID>
                      <c15:f>'D2'!$BW$72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4C6-4447-8A18-A576195ACE18}"/>
                </c:ext>
              </c:extLst>
            </c:dLbl>
            <c:dLbl>
              <c:idx val="8"/>
              <c:tx>
                <c:strRef>
                  <c:f>'D2'!$BW$73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{979367AE-4FF6-4305-A002-21ACE99D87FE}</c15:txfldGUID>
                      <c15:f>'D2'!$BW$73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4C6-4447-8A18-A576195ACE18}"/>
                </c:ext>
              </c:extLst>
            </c:dLbl>
            <c:dLbl>
              <c:idx val="9"/>
              <c:tx>
                <c:strRef>
                  <c:f>'D2'!$BW$74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{EF8E68C9-E403-40F7-B83B-C7DCE742F9AB}</c15:txfldGUID>
                      <c15:f>'D2'!$BW$74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4C6-4447-8A18-A576195ACE18}"/>
                </c:ext>
              </c:extLst>
            </c:dLbl>
            <c:dLbl>
              <c:idx val="10"/>
              <c:tx>
                <c:strRef>
                  <c:f>'D2'!$BW$75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{F26143FD-5D86-48D0-9FEE-481E3AE64505}</c15:txfldGUID>
                      <c15:f>'D2'!$BW$75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4C6-4447-8A18-A576195ACE18}"/>
                </c:ext>
              </c:extLst>
            </c:dLbl>
            <c:dLbl>
              <c:idx val="11"/>
              <c:tx>
                <c:strRef>
                  <c:f>'D2'!$BW$76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{1F23F5D5-A140-41D2-A700-46CD5DAF0433}</c15:txfldGUID>
                      <c15:f>'D2'!$BW$76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C4C6-4447-8A18-A576195ACE18}"/>
                </c:ext>
              </c:extLst>
            </c:dLbl>
            <c:dLbl>
              <c:idx val="12"/>
              <c:tx>
                <c:strRef>
                  <c:f>'D2'!$BW$77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{B82F2D8C-8DC0-45BC-B2B2-BCBFAF80A6FD}</c15:txfldGUID>
                      <c15:f>'D2'!$BW$77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4C6-4447-8A18-A576195ACE18}"/>
                </c:ext>
              </c:extLst>
            </c:dLbl>
            <c:dLbl>
              <c:idx val="13"/>
              <c:tx>
                <c:strRef>
                  <c:f>'D2'!$BW$78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{D39AF6E4-7429-4658-AFD6-F4026BBAA1B9}</c15:txfldGUID>
                      <c15:f>'D2'!$BW$78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4C6-4447-8A18-A576195ACE18}"/>
                </c:ext>
              </c:extLst>
            </c:dLbl>
            <c:dLbl>
              <c:idx val="14"/>
              <c:tx>
                <c:strRef>
                  <c:f>'D2'!$BW$79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{40B3AF9D-894E-4BB1-AB6F-D27CF49713BC}</c15:txfldGUID>
                      <c15:f>'D2'!$BW$79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4C6-4447-8A18-A576195ACE18}"/>
                </c:ext>
              </c:extLst>
            </c:dLbl>
            <c:dLbl>
              <c:idx val="15"/>
              <c:tx>
                <c:strRef>
                  <c:f>'D2'!$BW$80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{F100A0F7-EE20-4305-ACAC-9D327D906670}</c15:txfldGUID>
                      <c15:f>'D2'!$BW$80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4C6-4447-8A18-A576195ACE18}"/>
                </c:ext>
              </c:extLst>
            </c:dLbl>
            <c:dLbl>
              <c:idx val="16"/>
              <c:tx>
                <c:strRef>
                  <c:f>'D2'!$BW$81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{B886C17C-DFBA-44A7-9633-86B5DC7072A7}</c15:txfldGUID>
                      <c15:f>'D2'!$BW$81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4C6-4447-8A18-A576195ACE18}"/>
                </c:ext>
              </c:extLst>
            </c:dLbl>
            <c:dLbl>
              <c:idx val="17"/>
              <c:tx>
                <c:strRef>
                  <c:f>'D2'!$BW$82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{DC767D94-25A4-4AA2-908F-A85B861B435A}</c15:txfldGUID>
                      <c15:f>'D2'!$BW$82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C4C6-4447-8A18-A576195ACE18}"/>
                </c:ext>
              </c:extLst>
            </c:dLbl>
            <c:dLbl>
              <c:idx val="18"/>
              <c:tx>
                <c:strRef>
                  <c:f>'D2'!$BW$83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{759EEBB3-F2BD-4723-91B8-B88579F28939}</c15:txfldGUID>
                      <c15:f>'D2'!$BW$83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4C6-4447-8A18-A576195ACE18}"/>
                </c:ext>
              </c:extLst>
            </c:dLbl>
            <c:dLbl>
              <c:idx val="19"/>
              <c:tx>
                <c:strRef>
                  <c:f>'D2'!$BW$84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{0DF5E59E-E93F-4336-B24A-10F82754454A}</c15:txfldGUID>
                      <c15:f>'D2'!$BW$84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4C6-4447-8A18-A576195ACE18}"/>
                </c:ext>
              </c:extLst>
            </c:dLbl>
            <c:dLbl>
              <c:idx val="20"/>
              <c:tx>
                <c:strRef>
                  <c:f>'D2'!$BW$85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{165C6214-55C6-4919-AC99-E5EA168BCEFD}</c15:txfldGUID>
                      <c15:f>'D2'!$BW$85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4C6-4447-8A18-A576195ACE18}"/>
                </c:ext>
              </c:extLst>
            </c:dLbl>
            <c:dLbl>
              <c:idx val="21"/>
              <c:tx>
                <c:strRef>
                  <c:f>'D2'!$BW$86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{919BD513-5FDD-4095-86C6-32831767C931}</c15:txfldGUID>
                      <c15:f>'D2'!$BW$86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4C6-4447-8A18-A576195ACE18}"/>
                </c:ext>
              </c:extLst>
            </c:dLbl>
            <c:dLbl>
              <c:idx val="22"/>
              <c:tx>
                <c:strRef>
                  <c:f>'D2'!$BW$87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{16D0F8FC-9FBD-4189-B175-3548A02F63F4}</c15:txfldGUID>
                      <c15:f>'D2'!$BW$87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4C6-4447-8A18-A576195ACE18}"/>
                </c:ext>
              </c:extLst>
            </c:dLbl>
            <c:dLbl>
              <c:idx val="23"/>
              <c:tx>
                <c:strRef>
                  <c:f>'D2'!$BW$88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{B34F9829-43B5-4525-8AB8-A7BC839167B6}</c15:txfldGUID>
                      <c15:f>'D2'!$BW$88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C4C6-4447-8A18-A576195ACE18}"/>
                </c:ext>
              </c:extLst>
            </c:dLbl>
            <c:dLbl>
              <c:idx val="24"/>
              <c:tx>
                <c:strRef>
                  <c:f>'D2'!$BW$89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{44E52718-72A5-4CDB-A941-A60E1DEC380A}</c15:txfldGUID>
                      <c15:f>'D2'!$BW$89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4C6-4447-8A18-A576195ACE18}"/>
                </c:ext>
              </c:extLst>
            </c:dLbl>
            <c:dLbl>
              <c:idx val="25"/>
              <c:tx>
                <c:strRef>
                  <c:f>'D2'!$BW$90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{468AC02E-78EA-4ECB-A33F-75D183A744D6}</c15:txfldGUID>
                      <c15:f>'D2'!$BW$90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4C6-4447-8A18-A576195ACE18}"/>
                </c:ext>
              </c:extLst>
            </c:dLbl>
            <c:dLbl>
              <c:idx val="26"/>
              <c:tx>
                <c:strRef>
                  <c:f>'D2'!$BW$91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{FFB9367E-2EC4-4497-9129-066E19A35ABC}</c15:txfldGUID>
                      <c15:f>'D2'!$BW$91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4C6-4447-8A18-A576195ACE18}"/>
                </c:ext>
              </c:extLst>
            </c:dLbl>
            <c:dLbl>
              <c:idx val="27"/>
              <c:tx>
                <c:strRef>
                  <c:f>'D2'!$BW$92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{69C35A45-F21F-4A2C-9AD1-6C8EE1EC04C1}</c15:txfldGUID>
                      <c15:f>'D2'!$BW$92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4C6-4447-8A18-A576195ACE18}"/>
                </c:ext>
              </c:extLst>
            </c:dLbl>
            <c:dLbl>
              <c:idx val="28"/>
              <c:tx>
                <c:strRef>
                  <c:f>'D2'!$BW$93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{4154614F-A8F2-4B1A-A2A7-ACD05FF9C0E4}</c15:txfldGUID>
                      <c15:f>'D2'!$BW$93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4C6-4447-8A18-A576195ACE18}"/>
                </c:ext>
              </c:extLst>
            </c:dLbl>
            <c:dLbl>
              <c:idx val="29"/>
              <c:tx>
                <c:strRef>
                  <c:f>'D2'!$BW$94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{BE093808-2BCD-4EBE-8729-16E5D72CD193}</c15:txfldGUID>
                      <c15:f>'D2'!$BW$94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C4C6-4447-8A18-A576195ACE18}"/>
                </c:ext>
              </c:extLst>
            </c:dLbl>
            <c:dLbl>
              <c:idx val="30"/>
              <c:tx>
                <c:strRef>
                  <c:f>'D2'!$BW$95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{1A9DBEE2-592C-4DD2-91EF-A87E4DAF8778}</c15:txfldGUID>
                      <c15:f>'D2'!$BW$95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4C6-4447-8A18-A576195ACE18}"/>
                </c:ext>
              </c:extLst>
            </c:dLbl>
            <c:dLbl>
              <c:idx val="31"/>
              <c:tx>
                <c:strRef>
                  <c:f>'D2'!$BW$96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{0A2EA68E-38C2-4EB3-89F6-3EDA5CC3087D}</c15:txfldGUID>
                      <c15:f>'D2'!$BW$96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4C6-4447-8A18-A576195ACE18}"/>
                </c:ext>
              </c:extLst>
            </c:dLbl>
            <c:dLbl>
              <c:idx val="32"/>
              <c:tx>
                <c:strRef>
                  <c:f>'D2'!$BW$97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{33A04F40-33E6-415E-BC5A-31AAB16E1AC0}</c15:txfldGUID>
                      <c15:f>'D2'!$BW$97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4C6-4447-8A18-A576195ACE18}"/>
                </c:ext>
              </c:extLst>
            </c:dLbl>
            <c:dLbl>
              <c:idx val="33"/>
              <c:tx>
                <c:strRef>
                  <c:f>'D2'!$BW$98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{AFF598AC-5FD9-49C9-AD9B-0654FE349CAD}</c15:txfldGUID>
                      <c15:f>'D2'!$BW$98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4C6-4447-8A18-A576195ACE18}"/>
                </c:ext>
              </c:extLst>
            </c:dLbl>
            <c:dLbl>
              <c:idx val="34"/>
              <c:tx>
                <c:strRef>
                  <c:f>'D2'!$BW$99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{ED50E37F-F31D-4D75-A224-F60979AD1CBC}</c15:txfldGUID>
                      <c15:f>'D2'!$BW$99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4C6-4447-8A18-A576195ACE18}"/>
                </c:ext>
              </c:extLst>
            </c:dLbl>
            <c:dLbl>
              <c:idx val="35"/>
              <c:tx>
                <c:strRef>
                  <c:f>'D2'!$BW$100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{EEC6D847-F8C8-4553-8E0D-FC8332A0ABFC}</c15:txfldGUID>
                      <c15:f>'D2'!$BW$100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C4C6-4447-8A18-A576195ACE18}"/>
                </c:ext>
              </c:extLst>
            </c:dLbl>
            <c:dLbl>
              <c:idx val="36"/>
              <c:tx>
                <c:strRef>
                  <c:f>'D2'!$BW$101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{35C8D075-E5F9-48F4-93E3-8DB9ED3B75DE}</c15:txfldGUID>
                      <c15:f>'D2'!$BW$101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C4C6-4447-8A18-A576195ACE18}"/>
                </c:ext>
              </c:extLst>
            </c:dLbl>
            <c:dLbl>
              <c:idx val="37"/>
              <c:tx>
                <c:strRef>
                  <c:f>'D2'!$BW$102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{CE089E40-AC84-47E2-A632-6EB2608647A3}</c15:txfldGUID>
                      <c15:f>'D2'!$BW$102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5-C4C6-4447-8A18-A576195ACE18}"/>
                </c:ext>
              </c:extLst>
            </c:dLbl>
            <c:dLbl>
              <c:idx val="38"/>
              <c:tx>
                <c:strRef>
                  <c:f>'D2'!$BW$103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{6FBF8882-939B-41C5-8A0F-1ED79DAAAA1D}</c15:txfldGUID>
                      <c15:f>'D2'!$BW$103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C4C6-4447-8A18-A576195ACE18}"/>
                </c:ext>
              </c:extLst>
            </c:dLbl>
            <c:dLbl>
              <c:idx val="39"/>
              <c:tx>
                <c:strRef>
                  <c:f>'D2'!$BW$104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{4097AF06-C672-4D38-90A9-3F634F293FBF}</c15:txfldGUID>
                      <c15:f>'D2'!$BW$104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C4C6-4447-8A18-A576195ACE18}"/>
                </c:ext>
              </c:extLst>
            </c:dLbl>
            <c:dLbl>
              <c:idx val="40"/>
              <c:tx>
                <c:strRef>
                  <c:f>'D2'!$BW$105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{F958B543-C619-4A4C-8618-551A23758A37}</c15:txfldGUID>
                      <c15:f>'D2'!$BW$105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8-C4C6-4447-8A18-A576195ACE18}"/>
                </c:ext>
              </c:extLst>
            </c:dLbl>
            <c:dLbl>
              <c:idx val="41"/>
              <c:tx>
                <c:strRef>
                  <c:f>'D2'!$BW$106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{2DEE02D8-A3DA-4BE7-B861-3F7A299CD3A8}</c15:txfldGUID>
                      <c15:f>'D2'!$BW$106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C4C6-4447-8A18-A576195ACE18}"/>
                </c:ext>
              </c:extLst>
            </c:dLbl>
            <c:dLbl>
              <c:idx val="42"/>
              <c:tx>
                <c:strRef>
                  <c:f>'D2'!$BW$107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{2AB8EE5D-5B17-4A54-BF25-0973992B0656}</c15:txfldGUID>
                      <c15:f>'D2'!$BW$107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C4C6-4447-8A18-A576195ACE18}"/>
                </c:ext>
              </c:extLst>
            </c:dLbl>
            <c:dLbl>
              <c:idx val="43"/>
              <c:tx>
                <c:strRef>
                  <c:f>'D2'!$BW$108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{DA4BB625-34A4-44E4-92A6-56B92938AA83}</c15:txfldGUID>
                      <c15:f>'D2'!$BW$108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C4C6-4447-8A18-A576195ACE18}"/>
                </c:ext>
              </c:extLst>
            </c:dLbl>
            <c:dLbl>
              <c:idx val="44"/>
              <c:tx>
                <c:strRef>
                  <c:f>'D2'!$BW$109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{774635B7-E27E-45A8-8C0C-9B3C5E527B69}</c15:txfldGUID>
                      <c15:f>'D2'!$BW$109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C4C6-4447-8A18-A576195ACE18}"/>
                </c:ext>
              </c:extLst>
            </c:dLbl>
            <c:dLbl>
              <c:idx val="45"/>
              <c:tx>
                <c:strRef>
                  <c:f>'D2'!$BW$110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{E7413D5C-7724-48EA-BE32-478674BDD359}</c15:txfldGUID>
                      <c15:f>'D2'!$BW$110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C4C6-4447-8A18-A576195ACE18}"/>
                </c:ext>
              </c:extLst>
            </c:dLbl>
            <c:dLbl>
              <c:idx val="46"/>
              <c:tx>
                <c:strRef>
                  <c:f>'D2'!$BW$111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{8D5BA4C5-0796-4DEF-BFE6-428AD0767F4C}</c15:txfldGUID>
                      <c15:f>'D2'!$BW$111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C4C6-4447-8A18-A576195ACE18}"/>
                </c:ext>
              </c:extLst>
            </c:dLbl>
            <c:dLbl>
              <c:idx val="47"/>
              <c:tx>
                <c:strRef>
                  <c:f>'D2'!$BW$112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{D0E8DD32-BB7F-4B20-8A03-CBDE5422665E}</c15:txfldGUID>
                      <c15:f>'D2'!$BW$112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C4C6-4447-8A18-A576195ACE18}"/>
                </c:ext>
              </c:extLst>
            </c:dLbl>
            <c:dLbl>
              <c:idx val="48"/>
              <c:tx>
                <c:strRef>
                  <c:f>'D2'!$BW$113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{ECA1B013-7B92-434B-A6D1-6A82CD3ADCBF}</c15:txfldGUID>
                      <c15:f>'D2'!$BW$113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C4C6-4447-8A18-A576195ACE18}"/>
                </c:ext>
              </c:extLst>
            </c:dLbl>
            <c:dLbl>
              <c:idx val="49"/>
              <c:tx>
                <c:strRef>
                  <c:f>'D2'!$BW$114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{5816AA16-4A7B-424D-B1F8-CF3240E903E1}</c15:txfldGUID>
                      <c15:f>'D2'!$BW$114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C4C6-4447-8A18-A576195ACE18}"/>
                </c:ext>
              </c:extLst>
            </c:dLbl>
            <c:dLbl>
              <c:idx val="50"/>
              <c:tx>
                <c:strRef>
                  <c:f>'D2'!$BW$115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{A01F254F-C85C-4CA7-B001-F92A600DE4DA}</c15:txfldGUID>
                      <c15:f>'D2'!$BW$115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C4C6-4447-8A18-A576195ACE18}"/>
                </c:ext>
              </c:extLst>
            </c:dLbl>
            <c:dLbl>
              <c:idx val="51"/>
              <c:tx>
                <c:strRef>
                  <c:f>'D2'!$BW$116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{78FD83CD-B596-43B0-A472-F1FAD699F1BD}</c15:txfldGUID>
                      <c15:f>'D2'!$BW$116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C4C6-4447-8A18-A576195ACE18}"/>
                </c:ext>
              </c:extLst>
            </c:dLbl>
            <c:dLbl>
              <c:idx val="52"/>
              <c:tx>
                <c:strRef>
                  <c:f>'D2'!$BW$117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{E85EC126-E380-470E-8173-E1115117F1FA}</c15:txfldGUID>
                      <c15:f>'D2'!$BW$117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C4C6-4447-8A18-A576195ACE18}"/>
                </c:ext>
              </c:extLst>
            </c:dLbl>
            <c:dLbl>
              <c:idx val="53"/>
              <c:tx>
                <c:strRef>
                  <c:f>'D2'!$BW$118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{36D1AD97-2491-41E9-BBE6-92D54862C4E0}</c15:txfldGUID>
                      <c15:f>'D2'!$BW$118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C4C6-4447-8A18-A576195ACE18}"/>
                </c:ext>
              </c:extLst>
            </c:dLbl>
            <c:dLbl>
              <c:idx val="54"/>
              <c:tx>
                <c:strRef>
                  <c:f>'D2'!$BW$119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{2DE3B1E8-5384-4F6A-A338-17FF0BCEC776}</c15:txfldGUID>
                      <c15:f>'D2'!$BW$119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C4C6-4447-8A18-A576195ACE18}"/>
                </c:ext>
              </c:extLst>
            </c:dLbl>
            <c:dLbl>
              <c:idx val="55"/>
              <c:tx>
                <c:strRef>
                  <c:f>'D2'!$BW$120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{26E1BF94-EFDA-4E57-BD77-2ABED64C31E0}</c15:txfldGUID>
                      <c15:f>'D2'!$BW$120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7-C4C6-4447-8A18-A576195ACE18}"/>
                </c:ext>
              </c:extLst>
            </c:dLbl>
            <c:dLbl>
              <c:idx val="56"/>
              <c:tx>
                <c:strRef>
                  <c:f>'D2'!$BW$121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{F39FA15E-9A3C-410B-98BD-BC6D4F4E6E69}</c15:txfldGUID>
                      <c15:f>'D2'!$BW$121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8-C4C6-4447-8A18-A576195ACE18}"/>
                </c:ext>
              </c:extLst>
            </c:dLbl>
            <c:dLbl>
              <c:idx val="57"/>
              <c:tx>
                <c:strRef>
                  <c:f>'D2'!$BW$122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{FF12ABFD-68F3-4A64-80D8-0B66E4DB8A3D}</c15:txfldGUID>
                      <c15:f>'D2'!$BW$122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C4C6-4447-8A18-A576195ACE18}"/>
                </c:ext>
              </c:extLst>
            </c:dLbl>
            <c:dLbl>
              <c:idx val="58"/>
              <c:tx>
                <c:strRef>
                  <c:f>'D2'!$BW$123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{56DA2701-4949-4991-83FC-D99376E7C779}</c15:txfldGUID>
                      <c15:f>'D2'!$BW$123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C4C6-4447-8A18-A576195ACE18}"/>
                </c:ext>
              </c:extLst>
            </c:dLbl>
            <c:dLbl>
              <c:idx val="59"/>
              <c:tx>
                <c:strRef>
                  <c:f>'D2'!$BW$124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{05E5F2A2-4F2A-48E6-9B36-D47DF7429355}</c15:txfldGUID>
                      <c15:f>'D2'!$BW$124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B-C4C6-4447-8A18-A576195ACE18}"/>
                </c:ext>
              </c:extLst>
            </c:dLbl>
            <c:dLbl>
              <c:idx val="60"/>
              <c:tx>
                <c:strRef>
                  <c:f>'D2'!$BW$125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{1766A6E5-A808-4EE2-B993-CCE9D887B85C}</c15:txfldGUID>
                      <c15:f>'D2'!$BW$125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C4C6-4447-8A18-A576195ACE18}"/>
                </c:ext>
              </c:extLst>
            </c:dLbl>
            <c:dLbl>
              <c:idx val="61"/>
              <c:tx>
                <c:strRef>
                  <c:f>'D2'!$BW$126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{D36DB502-676B-4E9A-84A0-103C686E58E0}</c15:txfldGUID>
                      <c15:f>'D2'!$BW$126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C4C6-4447-8A18-A576195ACE18}"/>
                </c:ext>
              </c:extLst>
            </c:dLbl>
            <c:dLbl>
              <c:idx val="62"/>
              <c:tx>
                <c:strRef>
                  <c:f>'D2'!$BW$127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{70BD5847-12B4-48CD-9A04-31147109735B}</c15:txfldGUID>
                      <c15:f>'D2'!$BW$127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C4C6-4447-8A18-A576195ACE18}"/>
                </c:ext>
              </c:extLst>
            </c:dLbl>
            <c:dLbl>
              <c:idx val="63"/>
              <c:tx>
                <c:strRef>
                  <c:f>'D2'!$BW$128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{755278E3-ADA4-4D2C-81A0-2B29E123A45A}</c15:txfldGUID>
                      <c15:f>'D2'!$BW$128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C4C6-4447-8A18-A576195ACE18}"/>
                </c:ext>
              </c:extLst>
            </c:dLbl>
            <c:dLbl>
              <c:idx val="64"/>
              <c:tx>
                <c:strRef>
                  <c:f>'D2'!$BW$129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{53209874-B9F7-4745-A8E7-F0695772034B}</c15:txfldGUID>
                      <c15:f>'D2'!$BW$129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C4C6-4447-8A18-A576195ACE18}"/>
                </c:ext>
              </c:extLst>
            </c:dLbl>
            <c:dLbl>
              <c:idx val="65"/>
              <c:tx>
                <c:strRef>
                  <c:f>'D2'!$BW$130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{E0A0A791-F750-40BB-A089-CE10EDE5EA3B}</c15:txfldGUID>
                      <c15:f>'D2'!$BW$130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1-C4C6-4447-8A18-A576195ACE18}"/>
                </c:ext>
              </c:extLst>
            </c:dLbl>
            <c:dLbl>
              <c:idx val="66"/>
              <c:tx>
                <c:strRef>
                  <c:f>'D2'!$BW$131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{E3D05807-A914-4291-971E-F324133E49EE}</c15:txfldGUID>
                      <c15:f>'D2'!$BW$131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2-C4C6-4447-8A18-A576195ACE18}"/>
                </c:ext>
              </c:extLst>
            </c:dLbl>
            <c:dLbl>
              <c:idx val="67"/>
              <c:tx>
                <c:strRef>
                  <c:f>'D2'!$BW$132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{A702621E-F251-4597-B1D0-551D66BF293A}</c15:txfldGUID>
                      <c15:f>'D2'!$BW$132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3-C4C6-4447-8A18-A576195ACE18}"/>
                </c:ext>
              </c:extLst>
            </c:dLbl>
            <c:dLbl>
              <c:idx val="68"/>
              <c:tx>
                <c:strRef>
                  <c:f>'D2'!$BW$133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{9BD90EA4-887B-4AB3-88CC-13BED944E9EF}</c15:txfldGUID>
                      <c15:f>'D2'!$BW$133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4-C4C6-4447-8A18-A576195ACE18}"/>
                </c:ext>
              </c:extLst>
            </c:dLbl>
            <c:dLbl>
              <c:idx val="69"/>
              <c:tx>
                <c:strRef>
                  <c:f>'D2'!$BW$134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{90C3A09F-252A-4943-B192-088DE9E0A9A2}</c15:txfldGUID>
                      <c15:f>'D2'!$BW$134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5-C4C6-4447-8A18-A576195ACE18}"/>
                </c:ext>
              </c:extLst>
            </c:dLbl>
            <c:dLbl>
              <c:idx val="70"/>
              <c:tx>
                <c:strRef>
                  <c:f>'D2'!$BW$135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{FFF43A1F-8211-460D-AB80-A728EB2F943F}</c15:txfldGUID>
                      <c15:f>'D2'!$BW$135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6-C4C6-4447-8A18-A576195ACE18}"/>
                </c:ext>
              </c:extLst>
            </c:dLbl>
            <c:dLbl>
              <c:idx val="71"/>
              <c:tx>
                <c:strRef>
                  <c:f>'D2'!$BW$136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{A6240E98-503B-445A-887D-99632CCC8AF9}</c15:txfldGUID>
                      <c15:f>'D2'!$BW$136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7-C4C6-4447-8A18-A576195ACE18}"/>
                </c:ext>
              </c:extLst>
            </c:dLbl>
            <c:dLbl>
              <c:idx val="72"/>
              <c:tx>
                <c:strRef>
                  <c:f>'D2'!$BW$137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{3312D202-0FF0-4FC2-BC5D-FBEFD99B584E}</c15:txfldGUID>
                      <c15:f>'D2'!$BW$137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8-C4C6-4447-8A18-A576195ACE18}"/>
                </c:ext>
              </c:extLst>
            </c:dLbl>
            <c:dLbl>
              <c:idx val="73"/>
              <c:tx>
                <c:strRef>
                  <c:f>'D2'!$BW$138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{AD84AFBC-12D3-4DD6-A25B-EF8D0C0FA396}</c15:txfldGUID>
                      <c15:f>'D2'!$BW$138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9-C4C6-4447-8A18-A576195ACE18}"/>
                </c:ext>
              </c:extLst>
            </c:dLbl>
            <c:dLbl>
              <c:idx val="74"/>
              <c:tx>
                <c:strRef>
                  <c:f>'D2'!$BW$139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{E8256F95-EF22-4BC5-861C-E7BDB6FECDD9}</c15:txfldGUID>
                      <c15:f>'D2'!$BW$139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A-C4C6-4447-8A18-A576195ACE18}"/>
                </c:ext>
              </c:extLst>
            </c:dLbl>
            <c:dLbl>
              <c:idx val="75"/>
              <c:tx>
                <c:strRef>
                  <c:f>'D2'!$BW$140</c:f>
                  <c:strCache>
                    <c:ptCount val="1"/>
                  </c:strCache>
                </c:strRef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{E63D792F-36D5-4C7A-B7CE-23CA010EDF92}</c15:txfldGUID>
                      <c15:f>'D2'!$BW$140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B-C4C6-4447-8A18-A576195ACE18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4800" b="1">
                    <a:solidFill>
                      <a:schemeClr val="tx1"/>
                    </a:solidFill>
                    <a:latin typeface="Castellar" pitchFamily="18" charset="0"/>
                    <a:cs typeface="Times New Roman" pitchFamily="18" charset="0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'D2'!$BT$68:$BT$143</c:f>
              <c:numCache>
                <c:formatCode>General</c:formatCode>
                <c:ptCount val="76"/>
                <c:pt idx="0">
                  <c:v>0</c:v>
                </c:pt>
                <c:pt idx="1">
                  <c:v>11.8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xVal>
          <c:yVal>
            <c:numRef>
              <c:f>'D2'!$BU$68:$BU$143</c:f>
              <c:numCache>
                <c:formatCode>General</c:formatCode>
                <c:ptCount val="76"/>
                <c:pt idx="0">
                  <c:v>0</c:v>
                </c:pt>
                <c:pt idx="1">
                  <c:v>91.6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C4C6-4447-8A18-A576195ACE18}"/>
            </c:ext>
          </c:extLst>
        </c:ser>
        <c:ser>
          <c:idx val="1"/>
          <c:order val="1"/>
          <c:tx>
            <c:strRef>
              <c:f>'D2'!$BI$1</c:f>
              <c:strCache>
                <c:ptCount val="1"/>
                <c:pt idx="0">
                  <c:v>Départ
Arrivée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triangle"/>
            <c:size val="40"/>
            <c:spPr>
              <a:solidFill>
                <a:srgbClr val="7030A0"/>
              </a:solidFill>
            </c:spPr>
          </c:marker>
          <c:dLbls>
            <c:dLbl>
              <c:idx val="0"/>
              <c:layout>
                <c:manualLayout>
                  <c:x val="-9.7878170205663046E-3"/>
                  <c:y val="1.4193834354823741E-3"/>
                </c:manualLayout>
              </c:layout>
              <c:tx>
                <c:strRef>
                  <c:f>'D2'!$BJ$5</c:f>
                  <c:strCache>
                    <c:ptCount val="1"/>
                    <c:pt idx="0">
                      <c:v>ICI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2000" b="1"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{BCD7B321-3A6B-43B4-9862-18DFB35FFA2E}</c15:txfldGUID>
                      <c15:f>'D2'!$BJ$5</c15:f>
                      <c15:dlblFieldTableCache>
                        <c:ptCount val="1"/>
                        <c:pt idx="0">
                          <c:v>ICI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D-C4C6-4447-8A18-A576195AC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'D2'!$BI$3</c:f>
              <c:numCache>
                <c:formatCode>General</c:formatCode>
                <c:ptCount val="1"/>
                <c:pt idx="0">
                  <c:v>9.4</c:v>
                </c:pt>
              </c:numCache>
            </c:numRef>
          </c:xVal>
          <c:yVal>
            <c:numRef>
              <c:f>'D2'!$BI$4</c:f>
              <c:numCache>
                <c:formatCode>General</c:formatCode>
                <c:ptCount val="1"/>
                <c:pt idx="0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E-C4C6-4447-8A18-A576195AC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96032"/>
        <c:axId val="385197568"/>
      </c:scatterChart>
      <c:valAx>
        <c:axId val="385196032"/>
        <c:scaling>
          <c:orientation val="minMax"/>
          <c:max val="100"/>
          <c:min val="0"/>
        </c:scaling>
        <c:delete val="0"/>
        <c:axPos val="b"/>
        <c:majorGridlines>
          <c:spPr>
            <a:ln w="0">
              <a:solidFill>
                <a:sysClr val="window" lastClr="FFFFFF">
                  <a:alpha val="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crossAx val="385197568"/>
        <c:crosses val="autoZero"/>
        <c:crossBetween val="midCat"/>
        <c:majorUnit val="100"/>
      </c:valAx>
      <c:valAx>
        <c:axId val="385197568"/>
        <c:scaling>
          <c:orientation val="minMax"/>
          <c:max val="100"/>
          <c:min val="0"/>
        </c:scaling>
        <c:delete val="1"/>
        <c:axPos val="l"/>
        <c:majorGridlines>
          <c:spPr>
            <a:ln w="0">
              <a:noFill/>
            </a:ln>
          </c:spPr>
        </c:majorGridlines>
        <c:numFmt formatCode="General" sourceLinked="1"/>
        <c:majorTickMark val="out"/>
        <c:minorTickMark val="none"/>
        <c:tickLblPos val="none"/>
        <c:crossAx val="385196032"/>
        <c:crosses val="autoZero"/>
        <c:crossBetween val="midCat"/>
        <c:majorUnit val="100"/>
        <c:minorUnit val="4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7977738583504752"/>
          <c:y val="0.5847719212874769"/>
          <c:w val="6.7862819878107133E-2"/>
          <c:h val="8.38685637520737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3200">
              <a:solidFill>
                <a:schemeClr val="tx1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</a:defRPr>
      </a:pPr>
      <a:endParaRPr lang="fr-FR"/>
    </a:p>
  </c:txPr>
  <c:printSettings>
    <c:headerFooter/>
    <c:pageMargins b="0.75000000000000766" l="0.70000000000000062" r="0.70000000000000062" t="0.75000000000000766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1.jpeg"/><Relationship Id="rId1" Type="http://schemas.openxmlformats.org/officeDocument/2006/relationships/image" Target="../media/image20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Accueil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8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9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0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1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2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3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4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5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hyperlink" Target="#'Fiches de poin&#231;on.(ss num&#233;ro )'!A1"/><Relationship Id="rId3" Type="http://schemas.openxmlformats.org/officeDocument/2006/relationships/hyperlink" Target="#'D&#233;part - Arriv&#233;e'!A1"/><Relationship Id="rId7" Type="http://schemas.openxmlformats.org/officeDocument/2006/relationships/image" Target="../media/image6.jpeg"/><Relationship Id="rId12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Fiches de poin&#231;onnages'!A1"/><Relationship Id="rId6" Type="http://schemas.openxmlformats.org/officeDocument/2006/relationships/image" Target="../media/image5.png"/><Relationship Id="rId11" Type="http://schemas.openxmlformats.org/officeDocument/2006/relationships/image" Target="../media/image9.jpeg"/><Relationship Id="rId5" Type="http://schemas.openxmlformats.org/officeDocument/2006/relationships/hyperlink" Target="#'Balises - Cartes'!A1"/><Relationship Id="rId10" Type="http://schemas.openxmlformats.org/officeDocument/2006/relationships/image" Target="../media/image8.jpeg"/><Relationship Id="rId4" Type="http://schemas.openxmlformats.org/officeDocument/2006/relationships/image" Target="../media/image4.jpeg"/><Relationship Id="rId9" Type="http://schemas.openxmlformats.org/officeDocument/2006/relationships/hyperlink" Target="#'D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6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7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8.xml"/><Relationship Id="rId1" Type="http://schemas.openxmlformats.org/officeDocument/2006/relationships/image" Target="../media/image21.png"/><Relationship Id="rId4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19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0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1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2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3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4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5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chart" Target="../charts/chart3.xml"/><Relationship Id="rId5" Type="http://schemas.openxmlformats.org/officeDocument/2006/relationships/image" Target="../media/image13.png"/><Relationship Id="rId4" Type="http://schemas.openxmlformats.org/officeDocument/2006/relationships/hyperlink" Target="#Accueil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6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7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8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29.xml"/><Relationship Id="rId1" Type="http://schemas.openxmlformats.org/officeDocument/2006/relationships/image" Target="../media/image19.png"/><Relationship Id="rId4" Type="http://schemas.openxmlformats.org/officeDocument/2006/relationships/image" Target="../media/image2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0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1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2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3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4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Balises - Cartes'!A1"/><Relationship Id="rId2" Type="http://schemas.openxmlformats.org/officeDocument/2006/relationships/chart" Target="../charts/chart35.xml"/><Relationship Id="rId1" Type="http://schemas.openxmlformats.org/officeDocument/2006/relationships/image" Target="../media/image16.png"/><Relationship Id="rId4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Accueil!A1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Accuei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5.xml"/><Relationship Id="rId1" Type="http://schemas.openxmlformats.org/officeDocument/2006/relationships/image" Target="../media/image16.pn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6.xml"/><Relationship Id="rId1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15</xdr:col>
      <xdr:colOff>685800</xdr:colOff>
      <xdr:row>49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609600</xdr:colOff>
      <xdr:row>24</xdr:row>
      <xdr:rowOff>60960</xdr:rowOff>
    </xdr:from>
    <xdr:to>
      <xdr:col>15</xdr:col>
      <xdr:colOff>655320</xdr:colOff>
      <xdr:row>47</xdr:row>
      <xdr:rowOff>147489</xdr:rowOff>
    </xdr:to>
    <xdr:pic>
      <xdr:nvPicPr>
        <xdr:cNvPr id="3" name="Image 2" descr="Course d'orientation Parilly Légend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19360" y="4450080"/>
          <a:ext cx="2423160" cy="42927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137160</xdr:colOff>
      <xdr:row>46</xdr:row>
      <xdr:rowOff>45720</xdr:rowOff>
    </xdr:from>
    <xdr:to>
      <xdr:col>1</xdr:col>
      <xdr:colOff>716280</xdr:colOff>
      <xdr:row>48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37160" y="11561445"/>
          <a:ext cx="1369695" cy="38290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3</xdr:col>
      <xdr:colOff>313267</xdr:colOff>
      <xdr:row>19</xdr:row>
      <xdr:rowOff>59267</xdr:rowOff>
    </xdr:from>
    <xdr:to>
      <xdr:col>8</xdr:col>
      <xdr:colOff>270933</xdr:colOff>
      <xdr:row>20</xdr:row>
      <xdr:rowOff>25400</xdr:rowOff>
    </xdr:to>
    <xdr:cxnSp macro="">
      <xdr:nvCxnSpPr>
        <xdr:cNvPr id="8" name="Connecteur droi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2421467" y="4267200"/>
          <a:ext cx="3903133" cy="34713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20</xdr:row>
      <xdr:rowOff>42334</xdr:rowOff>
    </xdr:from>
    <xdr:to>
      <xdr:col>8</xdr:col>
      <xdr:colOff>364066</xdr:colOff>
      <xdr:row>36</xdr:row>
      <xdr:rowOff>169333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6358467" y="4631267"/>
          <a:ext cx="59266" cy="583353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558800</xdr:colOff>
      <xdr:row>17</xdr:row>
      <xdr:rowOff>25400</xdr:rowOff>
    </xdr:from>
    <xdr:to>
      <xdr:col>9</xdr:col>
      <xdr:colOff>127000</xdr:colOff>
      <xdr:row>24</xdr:row>
      <xdr:rowOff>347134</xdr:rowOff>
    </xdr:to>
    <xdr:cxnSp macro="">
      <xdr:nvCxnSpPr>
        <xdr:cNvPr id="14" name="Connecteur droi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>
          <a:off x="6612467" y="3471333"/>
          <a:ext cx="347133" cy="2988734"/>
        </a:xfrm>
        <a:prstGeom prst="lin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127000</xdr:colOff>
      <xdr:row>24</xdr:row>
      <xdr:rowOff>355600</xdr:rowOff>
    </xdr:from>
    <xdr:to>
      <xdr:col>8</xdr:col>
      <xdr:colOff>558801</xdr:colOff>
      <xdr:row>29</xdr:row>
      <xdr:rowOff>25400</xdr:rowOff>
    </xdr:to>
    <xdr:cxnSp macro="">
      <xdr:nvCxnSpPr>
        <xdr:cNvPr id="16" name="Connecteur droi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>
          <a:off x="4597400" y="6468533"/>
          <a:ext cx="2015068" cy="1185334"/>
        </a:xfrm>
        <a:prstGeom prst="lin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152401</xdr:colOff>
      <xdr:row>29</xdr:row>
      <xdr:rowOff>16932</xdr:rowOff>
    </xdr:from>
    <xdr:to>
      <xdr:col>6</xdr:col>
      <xdr:colOff>262467</xdr:colOff>
      <xdr:row>31</xdr:row>
      <xdr:rowOff>152400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4622801" y="7645399"/>
          <a:ext cx="110066" cy="897468"/>
        </a:xfrm>
        <a:prstGeom prst="lin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745067</xdr:colOff>
      <xdr:row>31</xdr:row>
      <xdr:rowOff>127000</xdr:rowOff>
    </xdr:from>
    <xdr:to>
      <xdr:col>6</xdr:col>
      <xdr:colOff>262467</xdr:colOff>
      <xdr:row>32</xdr:row>
      <xdr:rowOff>194733</xdr:rowOff>
    </xdr:to>
    <xdr:cxnSp macro="">
      <xdr:nvCxnSpPr>
        <xdr:cNvPr id="22" name="Connecteur droi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H="1">
          <a:off x="2853267" y="8517467"/>
          <a:ext cx="1879600" cy="448733"/>
        </a:xfrm>
        <a:prstGeom prst="lin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182880</xdr:colOff>
      <xdr:row>5</xdr:row>
      <xdr:rowOff>137160</xdr:rowOff>
    </xdr:from>
    <xdr:to>
      <xdr:col>9</xdr:col>
      <xdr:colOff>127000</xdr:colOff>
      <xdr:row>17</xdr:row>
      <xdr:rowOff>33867</xdr:rowOff>
    </xdr:to>
    <xdr:cxnSp macro="">
      <xdr:nvCxnSpPr>
        <xdr:cNvPr id="25" name="Connecteur droi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H="1" flipV="1">
          <a:off x="3093720" y="914400"/>
          <a:ext cx="3891280" cy="2578947"/>
        </a:xfrm>
        <a:prstGeom prst="line">
          <a:avLst/>
        </a:prstGeom>
        <a:ln w="3810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110065</xdr:colOff>
      <xdr:row>18</xdr:row>
      <xdr:rowOff>143933</xdr:rowOff>
    </xdr:from>
    <xdr:to>
      <xdr:col>3</xdr:col>
      <xdr:colOff>237065</xdr:colOff>
      <xdr:row>21</xdr:row>
      <xdr:rowOff>59266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05932" y="3970866"/>
          <a:ext cx="1439333" cy="105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>
              <a:solidFill>
                <a:srgbClr val="FF0000"/>
              </a:solidFill>
              <a:latin typeface="+mj-lt"/>
            </a:rPr>
            <a:t>Secteur</a:t>
          </a:r>
          <a:r>
            <a:rPr lang="fr-FR" sz="2000" b="1" baseline="0">
              <a:solidFill>
                <a:srgbClr val="FF0000"/>
              </a:solidFill>
              <a:latin typeface="+mj-lt"/>
            </a:rPr>
            <a:t> </a:t>
          </a:r>
        </a:p>
        <a:p>
          <a:pPr algn="ctr"/>
          <a:r>
            <a:rPr lang="fr-FR" sz="2000" b="1">
              <a:solidFill>
                <a:srgbClr val="FF0000"/>
              </a:solidFill>
              <a:latin typeface="+mj-lt"/>
            </a:rPr>
            <a:t>E</a:t>
          </a:r>
        </a:p>
      </xdr:txBody>
    </xdr:sp>
    <xdr:clientData/>
  </xdr:twoCellAnchor>
  <xdr:twoCellAnchor>
    <xdr:from>
      <xdr:col>1</xdr:col>
      <xdr:colOff>626592</xdr:colOff>
      <xdr:row>32</xdr:row>
      <xdr:rowOff>153185</xdr:rowOff>
    </xdr:from>
    <xdr:to>
      <xdr:col>3</xdr:col>
      <xdr:colOff>753592</xdr:colOff>
      <xdr:row>35</xdr:row>
      <xdr:rowOff>68518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402199" y="8861756"/>
          <a:ext cx="1406072" cy="105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>
              <a:solidFill>
                <a:srgbClr val="0070C0"/>
              </a:solidFill>
              <a:latin typeface="+mj-lt"/>
            </a:rPr>
            <a:t>Secteur </a:t>
          </a:r>
        </a:p>
        <a:p>
          <a:pPr algn="ctr"/>
          <a:r>
            <a:rPr lang="fr-FR" sz="2000" b="1">
              <a:solidFill>
                <a:srgbClr val="0070C0"/>
              </a:solidFill>
              <a:latin typeface="+mj-lt"/>
            </a:rPr>
            <a:t>D</a:t>
          </a:r>
          <a:r>
            <a:rPr lang="fr-FR" sz="2000" b="1" baseline="0">
              <a:solidFill>
                <a:srgbClr val="0070C0"/>
              </a:solidFill>
              <a:latin typeface="+mj-lt"/>
            </a:rPr>
            <a:t> </a:t>
          </a:r>
        </a:p>
        <a:p>
          <a:pPr algn="ctr"/>
          <a:endParaRPr lang="fr-FR" sz="2000" b="1">
            <a:solidFill>
              <a:srgbClr val="0070C0"/>
            </a:solidFill>
            <a:latin typeface="+mj-lt"/>
          </a:endParaRPr>
        </a:p>
      </xdr:txBody>
    </xdr:sp>
    <xdr:clientData/>
  </xdr:twoCellAnchor>
  <xdr:twoCellAnchor>
    <xdr:from>
      <xdr:col>13</xdr:col>
      <xdr:colOff>750145</xdr:colOff>
      <xdr:row>20</xdr:row>
      <xdr:rowOff>143932</xdr:rowOff>
    </xdr:from>
    <xdr:to>
      <xdr:col>15</xdr:col>
      <xdr:colOff>618065</xdr:colOff>
      <xdr:row>23</xdr:row>
      <xdr:rowOff>59265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0778065" y="4746412"/>
          <a:ext cx="1452880" cy="105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>
              <a:solidFill>
                <a:sysClr val="windowText" lastClr="000000"/>
              </a:solidFill>
              <a:latin typeface="+mj-lt"/>
            </a:rPr>
            <a:t>Secteur</a:t>
          </a:r>
          <a:r>
            <a:rPr lang="fr-FR" sz="2000" b="1" baseline="0">
              <a:solidFill>
                <a:sysClr val="windowText" lastClr="000000"/>
              </a:solidFill>
              <a:latin typeface="+mj-lt"/>
            </a:rPr>
            <a:t> </a:t>
          </a:r>
        </a:p>
        <a:p>
          <a:pPr algn="ctr"/>
          <a:r>
            <a:rPr lang="fr-FR" sz="2000" b="1" baseline="0">
              <a:solidFill>
                <a:sysClr val="windowText" lastClr="000000"/>
              </a:solidFill>
              <a:latin typeface="+mj-lt"/>
            </a:rPr>
            <a:t>F</a:t>
          </a:r>
          <a:endParaRPr lang="fr-FR" sz="2000" b="1">
            <a:solidFill>
              <a:sysClr val="windowText" lastClr="000000"/>
            </a:solidFill>
            <a:latin typeface="+mj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28</xdr:col>
      <xdr:colOff>128737</xdr:colOff>
      <xdr:row>93</xdr:row>
      <xdr:rowOff>91440</xdr:rowOff>
    </xdr:to>
    <xdr:pic>
      <xdr:nvPicPr>
        <xdr:cNvPr id="2" name="Image 1" descr="1-5000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1" y="1"/>
          <a:ext cx="22327701" cy="1709927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85</xdr:col>
      <xdr:colOff>125188</xdr:colOff>
      <xdr:row>24</xdr:row>
      <xdr:rowOff>209552</xdr:rowOff>
    </xdr:from>
    <xdr:to>
      <xdr:col>88</xdr:col>
      <xdr:colOff>396216</xdr:colOff>
      <xdr:row>46</xdr:row>
      <xdr:rowOff>89278</xdr:rowOff>
    </xdr:to>
    <xdr:pic>
      <xdr:nvPicPr>
        <xdr:cNvPr id="3" name="Image 2" descr="légende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485988" y="4568192"/>
          <a:ext cx="2648468" cy="3933566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1346120" y="10287000"/>
          <a:ext cx="1371600" cy="47244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83</xdr:col>
      <xdr:colOff>2178</xdr:colOff>
      <xdr:row>30</xdr:row>
      <xdr:rowOff>54428</xdr:rowOff>
    </xdr:from>
    <xdr:to>
      <xdr:col>84</xdr:col>
      <xdr:colOff>289561</xdr:colOff>
      <xdr:row>32</xdr:row>
      <xdr:rowOff>162138</xdr:rowOff>
    </xdr:to>
    <xdr:pic>
      <xdr:nvPicPr>
        <xdr:cNvPr id="6" name="Image 5" descr="Logo st joseph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78018" y="5540828"/>
          <a:ext cx="1079863" cy="473470"/>
        </a:xfrm>
        <a:prstGeom prst="rect">
          <a:avLst/>
        </a:prstGeom>
      </xdr:spPr>
    </xdr:pic>
    <xdr:clientData/>
  </xdr:twoCellAnchor>
  <xdr:twoCellAnchor editAs="oneCell">
    <xdr:from>
      <xdr:col>91</xdr:col>
      <xdr:colOff>87632</xdr:colOff>
      <xdr:row>19</xdr:row>
      <xdr:rowOff>119741</xdr:rowOff>
    </xdr:from>
    <xdr:to>
      <xdr:col>92</xdr:col>
      <xdr:colOff>396241</xdr:colOff>
      <xdr:row>21</xdr:row>
      <xdr:rowOff>107603</xdr:rowOff>
    </xdr:to>
    <xdr:pic>
      <xdr:nvPicPr>
        <xdr:cNvPr id="7" name="Image 6" descr="Logo st joseph2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203312" y="3594461"/>
          <a:ext cx="1101089" cy="35362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76200</xdr:rowOff>
    </xdr:from>
    <xdr:to>
      <xdr:col>6</xdr:col>
      <xdr:colOff>76200</xdr:colOff>
      <xdr:row>4</xdr:row>
      <xdr:rowOff>288366</xdr:rowOff>
    </xdr:to>
    <xdr:pic>
      <xdr:nvPicPr>
        <xdr:cNvPr id="8" name="Image 7" descr="Logo st joseph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762000"/>
          <a:ext cx="2743200" cy="1202766"/>
        </a:xfrm>
        <a:prstGeom prst="rect">
          <a:avLst/>
        </a:prstGeom>
      </xdr:spPr>
    </xdr:pic>
    <xdr:clientData/>
  </xdr:twoCellAnchor>
  <xdr:twoCellAnchor editAs="oneCell">
    <xdr:from>
      <xdr:col>22</xdr:col>
      <xdr:colOff>38099</xdr:colOff>
      <xdr:row>2</xdr:row>
      <xdr:rowOff>57150</xdr:rowOff>
    </xdr:from>
    <xdr:to>
      <xdr:col>24</xdr:col>
      <xdr:colOff>1023636</xdr:colOff>
      <xdr:row>4</xdr:row>
      <xdr:rowOff>228600</xdr:rowOff>
    </xdr:to>
    <xdr:pic>
      <xdr:nvPicPr>
        <xdr:cNvPr id="9" name="Image 8" descr="Logo st joseph2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163299" y="742950"/>
          <a:ext cx="2528587" cy="1162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28</xdr:col>
      <xdr:colOff>157687</xdr:colOff>
      <xdr:row>0</xdr:row>
      <xdr:rowOff>30480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CxnSpPr/>
      </xdr:nvCxnSpPr>
      <xdr:spPr>
        <a:xfrm>
          <a:off x="0" y="0"/>
          <a:ext cx="17136000" cy="3048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93</xdr:row>
      <xdr:rowOff>73312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CxnSpPr/>
      </xdr:nvCxnSpPr>
      <xdr:spPr>
        <a:xfrm>
          <a:off x="0" y="0"/>
          <a:ext cx="0" cy="246240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523875</xdr:colOff>
      <xdr:row>0</xdr:row>
      <xdr:rowOff>130970</xdr:rowOff>
    </xdr:from>
    <xdr:to>
      <xdr:col>20</xdr:col>
      <xdr:colOff>701482</xdr:colOff>
      <xdr:row>7</xdr:row>
      <xdr:rowOff>17198</xdr:rowOff>
    </xdr:to>
    <xdr:pic>
      <xdr:nvPicPr>
        <xdr:cNvPr id="2" name="Image 1" descr="Résultat de recherche d'images pour &quot;accueil png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130970"/>
          <a:ext cx="951513" cy="119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21168</xdr:colOff>
      <xdr:row>16</xdr:row>
      <xdr:rowOff>42335</xdr:rowOff>
    </xdr:from>
    <xdr:to>
      <xdr:col>20</xdr:col>
      <xdr:colOff>645585</xdr:colOff>
      <xdr:row>19</xdr:row>
      <xdr:rowOff>169335</xdr:rowOff>
    </xdr:to>
    <xdr:sp macro="" textlink="">
      <xdr:nvSpPr>
        <xdr:cNvPr id="4" name="Flèche : bas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1870268" y="3518960"/>
          <a:ext cx="624417" cy="927100"/>
        </a:xfrm>
        <a:prstGeom prst="down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0</xdr:rowOff>
    </xdr:from>
    <xdr:to>
      <xdr:col>28</xdr:col>
      <xdr:colOff>179687</xdr:colOff>
      <xdr:row>93</xdr:row>
      <xdr:rowOff>91312</xdr:rowOff>
    </xdr:to>
    <xdr:pic>
      <xdr:nvPicPr>
        <xdr:cNvPr id="17" name="Image 16" descr="1-5000.pn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50800" y="0"/>
          <a:ext cx="17604087" cy="25313512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50800</xdr:rowOff>
    </xdr:from>
    <xdr:to>
      <xdr:col>54</xdr:col>
      <xdr:colOff>647699</xdr:colOff>
      <xdr:row>152</xdr:row>
      <xdr:rowOff>50800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1041400</xdr:colOff>
      <xdr:row>0</xdr:row>
      <xdr:rowOff>0</xdr:rowOff>
    </xdr:from>
    <xdr:to>
      <xdr:col>41</xdr:col>
      <xdr:colOff>87312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468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54</xdr:col>
      <xdr:colOff>647699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914400</xdr:colOff>
      <xdr:row>0</xdr:row>
      <xdr:rowOff>0</xdr:rowOff>
    </xdr:from>
    <xdr:to>
      <xdr:col>40</xdr:col>
      <xdr:colOff>747712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198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154</xdr:row>
      <xdr:rowOff>101600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889000</xdr:colOff>
      <xdr:row>0</xdr:row>
      <xdr:rowOff>0</xdr:rowOff>
    </xdr:from>
    <xdr:to>
      <xdr:col>40</xdr:col>
      <xdr:colOff>722312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944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604087" cy="253135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876300</xdr:colOff>
      <xdr:row>0</xdr:row>
      <xdr:rowOff>0</xdr:rowOff>
    </xdr:from>
    <xdr:to>
      <xdr:col>40</xdr:col>
      <xdr:colOff>715962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69000" y="0"/>
          <a:ext cx="8793162" cy="44259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154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482600</xdr:colOff>
      <xdr:row>0</xdr:row>
      <xdr:rowOff>0</xdr:rowOff>
    </xdr:from>
    <xdr:to>
      <xdr:col>40</xdr:col>
      <xdr:colOff>315912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2880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155</xdr:row>
      <xdr:rowOff>25400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787400</xdr:colOff>
      <xdr:row>0</xdr:row>
      <xdr:rowOff>0</xdr:rowOff>
    </xdr:from>
    <xdr:to>
      <xdr:col>40</xdr:col>
      <xdr:colOff>620712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928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685800</xdr:colOff>
      <xdr:row>0</xdr:row>
      <xdr:rowOff>0</xdr:rowOff>
    </xdr:from>
    <xdr:to>
      <xdr:col>40</xdr:col>
      <xdr:colOff>519112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912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787400</xdr:colOff>
      <xdr:row>0</xdr:row>
      <xdr:rowOff>0</xdr:rowOff>
    </xdr:from>
    <xdr:to>
      <xdr:col>40</xdr:col>
      <xdr:colOff>620712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5928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15</xdr:row>
      <xdr:rowOff>0</xdr:rowOff>
    </xdr:from>
    <xdr:to>
      <xdr:col>12</xdr:col>
      <xdr:colOff>304800</xdr:colOff>
      <xdr:row>15</xdr:row>
      <xdr:rowOff>304800</xdr:rowOff>
    </xdr:to>
    <xdr:sp macro="" textlink="">
      <xdr:nvSpPr>
        <xdr:cNvPr id="35844" name="Forme automatique 4" descr="Résultat de recherche d'images pour &quot;bouton imprimer png&quot;">
          <a:extLst>
            <a:ext uri="{FF2B5EF4-FFF2-40B4-BE49-F238E27FC236}">
              <a16:creationId xmlns:a16="http://schemas.microsoft.com/office/drawing/2014/main" id="{00000000-0008-0000-0100-0000048C0000}"/>
            </a:ext>
          </a:extLst>
        </xdr:cNvPr>
        <xdr:cNvSpPr>
          <a:spLocks noChangeAspect="1" noChangeArrowheads="1"/>
        </xdr:cNvSpPr>
      </xdr:nvSpPr>
      <xdr:spPr bwMode="auto">
        <a:xfrm>
          <a:off x="8382000" y="313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657225</xdr:colOff>
      <xdr:row>13</xdr:row>
      <xdr:rowOff>16669</xdr:rowOff>
    </xdr:from>
    <xdr:to>
      <xdr:col>2</xdr:col>
      <xdr:colOff>800100</xdr:colOff>
      <xdr:row>14</xdr:row>
      <xdr:rowOff>9525</xdr:rowOff>
    </xdr:to>
    <xdr:pic>
      <xdr:nvPicPr>
        <xdr:cNvPr id="7" name="Image 6" descr="Résultat de recherche d'images pour &quot;téléphone d'urgenc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5439"/>
        <a:stretch/>
      </xdr:blipFill>
      <xdr:spPr bwMode="auto">
        <a:xfrm>
          <a:off x="1066800" y="2759869"/>
          <a:ext cx="904875" cy="573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171449</xdr:colOff>
      <xdr:row>9</xdr:row>
      <xdr:rowOff>66675</xdr:rowOff>
    </xdr:from>
    <xdr:to>
      <xdr:col>2</xdr:col>
      <xdr:colOff>628650</xdr:colOff>
      <xdr:row>9</xdr:row>
      <xdr:rowOff>495300</xdr:rowOff>
    </xdr:to>
    <xdr:pic>
      <xdr:nvPicPr>
        <xdr:cNvPr id="8" name="Image 7" descr="Résultat de recherche d'images pour &quot;point de rendez vous&quot;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35" t="1" r="16176" b="3743"/>
        <a:stretch/>
      </xdr:blipFill>
      <xdr:spPr bwMode="auto">
        <a:xfrm>
          <a:off x="1343024" y="1790700"/>
          <a:ext cx="457201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666751</xdr:colOff>
      <xdr:row>10</xdr:row>
      <xdr:rowOff>114300</xdr:rowOff>
    </xdr:from>
    <xdr:to>
      <xdr:col>2</xdr:col>
      <xdr:colOff>749333</xdr:colOff>
      <xdr:row>11</xdr:row>
      <xdr:rowOff>552450</xdr:rowOff>
    </xdr:to>
    <xdr:pic>
      <xdr:nvPicPr>
        <xdr:cNvPr id="4" name="Imag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7694" t="62117" r="31982" b="25251"/>
        <a:stretch/>
      </xdr:blipFill>
      <xdr:spPr>
        <a:xfrm>
          <a:off x="1428751" y="1657350"/>
          <a:ext cx="844582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15</xdr:row>
      <xdr:rowOff>68879</xdr:rowOff>
    </xdr:from>
    <xdr:to>
      <xdr:col>2</xdr:col>
      <xdr:colOff>1019175</xdr:colOff>
      <xdr:row>15</xdr:row>
      <xdr:rowOff>534270</xdr:rowOff>
    </xdr:to>
    <xdr:pic>
      <xdr:nvPicPr>
        <xdr:cNvPr id="11" name="Image 10" descr="Résultat de recherche d'images pour &quot;icone imprimer&quot;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202604"/>
          <a:ext cx="1190625" cy="46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476250</xdr:colOff>
      <xdr:row>4</xdr:row>
      <xdr:rowOff>104775</xdr:rowOff>
    </xdr:from>
    <xdr:to>
      <xdr:col>4</xdr:col>
      <xdr:colOff>276225</xdr:colOff>
      <xdr:row>5</xdr:row>
      <xdr:rowOff>419100</xdr:rowOff>
    </xdr:to>
    <xdr:pic>
      <xdr:nvPicPr>
        <xdr:cNvPr id="9" name="Image 8" descr="Résultat de recherche d'images pour &quot;chronometre logo&quot;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00175"/>
          <a:ext cx="5048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504826</xdr:colOff>
      <xdr:row>4</xdr:row>
      <xdr:rowOff>52670</xdr:rowOff>
    </xdr:from>
    <xdr:to>
      <xdr:col>7</xdr:col>
      <xdr:colOff>200025</xdr:colOff>
      <xdr:row>6</xdr:row>
      <xdr:rowOff>9524</xdr:rowOff>
    </xdr:to>
    <xdr:pic>
      <xdr:nvPicPr>
        <xdr:cNvPr id="10" name="Imag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6" y="1348070"/>
          <a:ext cx="400049" cy="575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276226</xdr:colOff>
      <xdr:row>4</xdr:row>
      <xdr:rowOff>142876</xdr:rowOff>
    </xdr:from>
    <xdr:to>
      <xdr:col>10</xdr:col>
      <xdr:colOff>299465</xdr:colOff>
      <xdr:row>5</xdr:row>
      <xdr:rowOff>419100</xdr:rowOff>
    </xdr:to>
    <xdr:pic>
      <xdr:nvPicPr>
        <xdr:cNvPr id="12" name="Image 11" descr="Résultat de recherche d'images pour &quot;course d'orientation poinçonnag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1" t="27152" r="10596" b="23179"/>
        <a:stretch/>
      </xdr:blipFill>
      <xdr:spPr bwMode="auto">
        <a:xfrm>
          <a:off x="6276976" y="1438276"/>
          <a:ext cx="728089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628650</xdr:colOff>
      <xdr:row>8</xdr:row>
      <xdr:rowOff>85725</xdr:rowOff>
    </xdr:from>
    <xdr:to>
      <xdr:col>7</xdr:col>
      <xdr:colOff>695325</xdr:colOff>
      <xdr:row>8</xdr:row>
      <xdr:rowOff>476250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72050" y="2895600"/>
          <a:ext cx="771525" cy="390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10</xdr:col>
      <xdr:colOff>657225</xdr:colOff>
      <xdr:row>4</xdr:row>
      <xdr:rowOff>28576</xdr:rowOff>
    </xdr:from>
    <xdr:to>
      <xdr:col>11</xdr:col>
      <xdr:colOff>295275</xdr:colOff>
      <xdr:row>5</xdr:row>
      <xdr:rowOff>180976</xdr:rowOff>
    </xdr:to>
    <xdr:pic>
      <xdr:nvPicPr>
        <xdr:cNvPr id="13" name="Image 12" descr="Résultat de recherche d'images pour &quot;numéro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1323976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666750</xdr:colOff>
      <xdr:row>5</xdr:row>
      <xdr:rowOff>180976</xdr:rowOff>
    </xdr:from>
    <xdr:to>
      <xdr:col>11</xdr:col>
      <xdr:colOff>304800</xdr:colOff>
      <xdr:row>6</xdr:row>
      <xdr:rowOff>95251</xdr:rowOff>
    </xdr:to>
    <xdr:pic>
      <xdr:nvPicPr>
        <xdr:cNvPr id="14" name="Image 13" descr="Résultat de recherche d'images pour &quot;numéro&quot;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666876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9525</xdr:colOff>
      <xdr:row>5</xdr:row>
      <xdr:rowOff>228600</xdr:rowOff>
    </xdr:from>
    <xdr:to>
      <xdr:col>11</xdr:col>
      <xdr:colOff>247650</xdr:colOff>
      <xdr:row>6</xdr:row>
      <xdr:rowOff>38100</xdr:rowOff>
    </xdr:to>
    <xdr:cxnSp macro="">
      <xdr:nvCxnSpPr>
        <xdr:cNvPr id="5" name="Connecteur droit 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7877175" y="1714500"/>
          <a:ext cx="238125" cy="238125"/>
        </a:xfrm>
        <a:prstGeom prst="line">
          <a:avLst/>
        </a:prstGeom>
        <a:ln w="2857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19051</xdr:colOff>
      <xdr:row>5</xdr:row>
      <xdr:rowOff>228600</xdr:rowOff>
    </xdr:from>
    <xdr:to>
      <xdr:col>11</xdr:col>
      <xdr:colOff>257175</xdr:colOff>
      <xdr:row>6</xdr:row>
      <xdr:rowOff>28575</xdr:rowOff>
    </xdr:to>
    <xdr:cxnSp macro="">
      <xdr:nvCxnSpPr>
        <xdr:cNvPr id="18" name="Connecteur droit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H="1">
          <a:off x="7886701" y="1714500"/>
          <a:ext cx="238124" cy="228600"/>
        </a:xfrm>
        <a:prstGeom prst="line">
          <a:avLst/>
        </a:prstGeom>
        <a:ln w="2857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457200</xdr:colOff>
      <xdr:row>154</xdr:row>
      <xdr:rowOff>127000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558800</xdr:colOff>
      <xdr:row>0</xdr:row>
      <xdr:rowOff>0</xdr:rowOff>
    </xdr:from>
    <xdr:to>
      <xdr:col>40</xdr:col>
      <xdr:colOff>392112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3642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3" name="Image 12" descr="1-5000.png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609600</xdr:colOff>
      <xdr:row>0</xdr:row>
      <xdr:rowOff>0</xdr:rowOff>
    </xdr:from>
    <xdr:to>
      <xdr:col>40</xdr:col>
      <xdr:colOff>442912</xdr:colOff>
      <xdr:row>9</xdr:row>
      <xdr:rowOff>292100</xdr:rowOff>
    </xdr:to>
    <xdr:pic>
      <xdr:nvPicPr>
        <xdr:cNvPr id="12" name="Image 11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4150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128887</xdr:colOff>
      <xdr:row>93</xdr:row>
      <xdr:rowOff>91312</xdr:rowOff>
    </xdr:to>
    <xdr:pic>
      <xdr:nvPicPr>
        <xdr:cNvPr id="12" name="Image 11" descr="1-5000.png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 l="1160" t="956" r="1160" b="819"/>
        <a:stretch>
          <a:fillRect/>
        </a:stretch>
      </xdr:blipFill>
      <xdr:spPr>
        <a:xfrm>
          <a:off x="0" y="0"/>
          <a:ext cx="17107200" cy="2464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0</xdr:row>
      <xdr:rowOff>0</xdr:rowOff>
    </xdr:from>
    <xdr:to>
      <xdr:col>54</xdr:col>
      <xdr:colOff>666750</xdr:colOff>
      <xdr:row>152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29</xdr:col>
      <xdr:colOff>812800</xdr:colOff>
      <xdr:row>0</xdr:row>
      <xdr:rowOff>0</xdr:rowOff>
    </xdr:from>
    <xdr:to>
      <xdr:col>40</xdr:col>
      <xdr:colOff>646112</xdr:colOff>
      <xdr:row>9</xdr:row>
      <xdr:rowOff>292100</xdr:rowOff>
    </xdr:to>
    <xdr:pic>
      <xdr:nvPicPr>
        <xdr:cNvPr id="13" name="Image 12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618200" y="0"/>
          <a:ext cx="8850312" cy="4533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12700</xdr:rowOff>
    </xdr:from>
    <xdr:to>
      <xdr:col>26</xdr:col>
      <xdr:colOff>190500</xdr:colOff>
      <xdr:row>105</xdr:row>
      <xdr:rowOff>31751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12700"/>
          <a:ext cx="15468600" cy="248348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127000</xdr:colOff>
      <xdr:row>0</xdr:row>
      <xdr:rowOff>0</xdr:rowOff>
    </xdr:from>
    <xdr:to>
      <xdr:col>38</xdr:col>
      <xdr:colOff>79375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274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127000</xdr:colOff>
      <xdr:row>0</xdr:row>
      <xdr:rowOff>0</xdr:rowOff>
    </xdr:from>
    <xdr:to>
      <xdr:col>38</xdr:col>
      <xdr:colOff>79375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274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25400</xdr:rowOff>
    </xdr:from>
    <xdr:to>
      <xdr:col>58</xdr:col>
      <xdr:colOff>166687</xdr:colOff>
      <xdr:row>179</xdr:row>
      <xdr:rowOff>63500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177800</xdr:colOff>
      <xdr:row>0</xdr:row>
      <xdr:rowOff>0</xdr:rowOff>
    </xdr:from>
    <xdr:to>
      <xdr:col>38</xdr:col>
      <xdr:colOff>130175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0782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50800</xdr:rowOff>
    </xdr:from>
    <xdr:to>
      <xdr:col>58</xdr:col>
      <xdr:colOff>166687</xdr:colOff>
      <xdr:row>179</xdr:row>
      <xdr:rowOff>88900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254000</xdr:colOff>
      <xdr:row>0</xdr:row>
      <xdr:rowOff>0</xdr:rowOff>
    </xdr:from>
    <xdr:to>
      <xdr:col>38</xdr:col>
      <xdr:colOff>206375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50800</xdr:rowOff>
    </xdr:from>
    <xdr:to>
      <xdr:col>58</xdr:col>
      <xdr:colOff>166687</xdr:colOff>
      <xdr:row>179</xdr:row>
      <xdr:rowOff>88900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254000</xdr:colOff>
      <xdr:row>0</xdr:row>
      <xdr:rowOff>0</xdr:rowOff>
    </xdr:from>
    <xdr:to>
      <xdr:col>38</xdr:col>
      <xdr:colOff>206375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228600</xdr:colOff>
      <xdr:row>0</xdr:row>
      <xdr:rowOff>0</xdr:rowOff>
    </xdr:from>
    <xdr:to>
      <xdr:col>38</xdr:col>
      <xdr:colOff>180975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290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203200</xdr:colOff>
      <xdr:row>0</xdr:row>
      <xdr:rowOff>0</xdr:rowOff>
    </xdr:from>
    <xdr:to>
      <xdr:col>38</xdr:col>
      <xdr:colOff>155575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036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125188</xdr:colOff>
      <xdr:row>24</xdr:row>
      <xdr:rowOff>209552</xdr:rowOff>
    </xdr:from>
    <xdr:to>
      <xdr:col>24</xdr:col>
      <xdr:colOff>76176</xdr:colOff>
      <xdr:row>45</xdr:row>
      <xdr:rowOff>32128</xdr:rowOff>
    </xdr:to>
    <xdr:pic>
      <xdr:nvPicPr>
        <xdr:cNvPr id="2" name="Image 1" descr="légende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7188" y="4762502"/>
          <a:ext cx="6046988" cy="3823076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27578</xdr:rowOff>
    </xdr:from>
    <xdr:to>
      <xdr:col>24</xdr:col>
      <xdr:colOff>54430</xdr:colOff>
      <xdr:row>44</xdr:row>
      <xdr:rowOff>169181</xdr:rowOff>
    </xdr:to>
    <xdr:pic>
      <xdr:nvPicPr>
        <xdr:cNvPr id="3" name="Image 2" descr="Course d'orientation Parilly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 l="21658" t="1374" r="780" b="2747"/>
        <a:stretch>
          <a:fillRect/>
        </a:stretch>
      </xdr:blipFill>
      <xdr:spPr>
        <a:xfrm>
          <a:off x="2" y="27578"/>
          <a:ext cx="18342428" cy="8539478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30</xdr:col>
      <xdr:colOff>1016000</xdr:colOff>
      <xdr:row>60</xdr:row>
      <xdr:rowOff>91440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137160</xdr:colOff>
      <xdr:row>60</xdr:row>
      <xdr:rowOff>45720</xdr:rowOff>
    </xdr:from>
    <xdr:to>
      <xdr:col>1</xdr:col>
      <xdr:colOff>716280</xdr:colOff>
      <xdr:row>62</xdr:row>
      <xdr:rowOff>152400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37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26</xdr:col>
      <xdr:colOff>114300</xdr:colOff>
      <xdr:row>35</xdr:row>
      <xdr:rowOff>171450</xdr:rowOff>
    </xdr:from>
    <xdr:to>
      <xdr:col>30</xdr:col>
      <xdr:colOff>542925</xdr:colOff>
      <xdr:row>45</xdr:row>
      <xdr:rowOff>91972</xdr:rowOff>
    </xdr:to>
    <xdr:pic>
      <xdr:nvPicPr>
        <xdr:cNvPr id="6" name="Image 5" descr="Résultat de recherche d'images pour &quot;accueil png&quot;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7810500"/>
          <a:ext cx="1952625" cy="2454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11907</xdr:colOff>
      <xdr:row>0</xdr:row>
      <xdr:rowOff>35719</xdr:rowOff>
    </xdr:from>
    <xdr:to>
      <xdr:col>25</xdr:col>
      <xdr:colOff>119064</xdr:colOff>
      <xdr:row>51</xdr:row>
      <xdr:rowOff>92869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254000</xdr:colOff>
      <xdr:row>0</xdr:row>
      <xdr:rowOff>0</xdr:rowOff>
    </xdr:from>
    <xdr:to>
      <xdr:col>38</xdr:col>
      <xdr:colOff>206375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544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279400</xdr:colOff>
      <xdr:row>0</xdr:row>
      <xdr:rowOff>0</xdr:rowOff>
    </xdr:from>
    <xdr:to>
      <xdr:col>38</xdr:col>
      <xdr:colOff>231775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798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279400</xdr:colOff>
      <xdr:row>0</xdr:row>
      <xdr:rowOff>0</xdr:rowOff>
    </xdr:from>
    <xdr:to>
      <xdr:col>38</xdr:col>
      <xdr:colOff>231775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798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19964400" cy="20021551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39761160" y="10713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27</xdr:col>
      <xdr:colOff>330200</xdr:colOff>
      <xdr:row>0</xdr:row>
      <xdr:rowOff>0</xdr:rowOff>
    </xdr:from>
    <xdr:to>
      <xdr:col>38</xdr:col>
      <xdr:colOff>282575</xdr:colOff>
      <xdr:row>9</xdr:row>
      <xdr:rowOff>387350</xdr:rowOff>
    </xdr:to>
    <xdr:pic>
      <xdr:nvPicPr>
        <xdr:cNvPr id="8" name="Image 7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30600" y="0"/>
          <a:ext cx="8867775" cy="45275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45720</xdr:rowOff>
    </xdr:from>
    <xdr:to>
      <xdr:col>29</xdr:col>
      <xdr:colOff>213359</xdr:colOff>
      <xdr:row>45</xdr:row>
      <xdr:rowOff>30482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2956559" y="-2880359"/>
          <a:ext cx="16809722" cy="22661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36</xdr:col>
      <xdr:colOff>76200</xdr:colOff>
      <xdr:row>69</xdr:row>
      <xdr:rowOff>209550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552450</xdr:colOff>
      <xdr:row>0</xdr:row>
      <xdr:rowOff>0</xdr:rowOff>
    </xdr:from>
    <xdr:to>
      <xdr:col>41</xdr:col>
      <xdr:colOff>387350</xdr:colOff>
      <xdr:row>19</xdr:row>
      <xdr:rowOff>101600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17200" y="0"/>
          <a:ext cx="8788400" cy="44831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6892289" y="-6816088"/>
          <a:ext cx="8557262" cy="22280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457200</xdr:colOff>
      <xdr:row>0</xdr:row>
      <xdr:rowOff>0</xdr:rowOff>
    </xdr:from>
    <xdr:to>
      <xdr:col>41</xdr:col>
      <xdr:colOff>292100</xdr:colOff>
      <xdr:row>19</xdr:row>
      <xdr:rowOff>101600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21950" y="0"/>
          <a:ext cx="8788400" cy="44831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6892289" y="-6816088"/>
          <a:ext cx="8557262" cy="22280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666750</xdr:colOff>
      <xdr:row>0</xdr:row>
      <xdr:rowOff>0</xdr:rowOff>
    </xdr:from>
    <xdr:to>
      <xdr:col>41</xdr:col>
      <xdr:colOff>501650</xdr:colOff>
      <xdr:row>19</xdr:row>
      <xdr:rowOff>101600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31500" y="0"/>
          <a:ext cx="8788400" cy="44831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6892289" y="-6816088"/>
          <a:ext cx="8557262" cy="22280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685800</xdr:colOff>
      <xdr:row>0</xdr:row>
      <xdr:rowOff>38100</xdr:rowOff>
    </xdr:from>
    <xdr:to>
      <xdr:col>41</xdr:col>
      <xdr:colOff>520700</xdr:colOff>
      <xdr:row>19</xdr:row>
      <xdr:rowOff>139700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450550" y="38100"/>
          <a:ext cx="8788400" cy="44831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6892289" y="-6816088"/>
          <a:ext cx="8557262" cy="22280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361950</xdr:colOff>
      <xdr:row>0</xdr:row>
      <xdr:rowOff>0</xdr:rowOff>
    </xdr:from>
    <xdr:to>
      <xdr:col>41</xdr:col>
      <xdr:colOff>196850</xdr:colOff>
      <xdr:row>19</xdr:row>
      <xdr:rowOff>101600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26700" y="0"/>
          <a:ext cx="8788400" cy="44831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6892289" y="-6816088"/>
          <a:ext cx="8557262" cy="22280879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899160" y="11475720"/>
          <a:ext cx="1341120" cy="48768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30</xdr:col>
      <xdr:colOff>400050</xdr:colOff>
      <xdr:row>0</xdr:row>
      <xdr:rowOff>0</xdr:rowOff>
    </xdr:from>
    <xdr:to>
      <xdr:col>41</xdr:col>
      <xdr:colOff>234950</xdr:colOff>
      <xdr:row>19</xdr:row>
      <xdr:rowOff>101600</xdr:rowOff>
    </xdr:to>
    <xdr:pic>
      <xdr:nvPicPr>
        <xdr:cNvPr id="9" name="Image 8" descr="Retour balise cartes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164800" y="0"/>
          <a:ext cx="8788400" cy="4483100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0.2894</cdr:x>
      <cdr:y>0.94898</cdr:y>
    </cdr:from>
    <cdr:to>
      <cdr:x>0.69054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848100" y="10629900"/>
          <a:ext cx="5334000" cy="571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648039</xdr:colOff>
      <xdr:row>5</xdr:row>
      <xdr:rowOff>122464</xdr:rowOff>
    </xdr:from>
    <xdr:to>
      <xdr:col>21</xdr:col>
      <xdr:colOff>748393</xdr:colOff>
      <xdr:row>37</xdr:row>
      <xdr:rowOff>27214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226218</xdr:colOff>
      <xdr:row>7</xdr:row>
      <xdr:rowOff>381000</xdr:rowOff>
    </xdr:from>
    <xdr:to>
      <xdr:col>1</xdr:col>
      <xdr:colOff>559593</xdr:colOff>
      <xdr:row>7</xdr:row>
      <xdr:rowOff>500062</xdr:rowOff>
    </xdr:to>
    <xdr:sp macro="" textlink="">
      <xdr:nvSpPr>
        <xdr:cNvPr id="3" name="Flèche : ba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26281" y="2155031"/>
          <a:ext cx="333375" cy="11906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750093</xdr:colOff>
      <xdr:row>14</xdr:row>
      <xdr:rowOff>130969</xdr:rowOff>
    </xdr:from>
    <xdr:to>
      <xdr:col>17</xdr:col>
      <xdr:colOff>35719</xdr:colOff>
      <xdr:row>16</xdr:row>
      <xdr:rowOff>23813</xdr:rowOff>
    </xdr:to>
    <xdr:cxnSp macro="">
      <xdr:nvCxnSpPr>
        <xdr:cNvPr id="4" name="Connecteur droi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10417968" y="3690938"/>
          <a:ext cx="2333626" cy="345281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35719</xdr:colOff>
      <xdr:row>16</xdr:row>
      <xdr:rowOff>11906</xdr:rowOff>
    </xdr:from>
    <xdr:to>
      <xdr:col>17</xdr:col>
      <xdr:colOff>166687</xdr:colOff>
      <xdr:row>32</xdr:row>
      <xdr:rowOff>0</xdr:rowOff>
    </xdr:to>
    <xdr:cxnSp macro="">
      <xdr:nvCxnSpPr>
        <xdr:cNvPr id="6" name="Connecteur droi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12751594" y="4024312"/>
          <a:ext cx="130968" cy="3607594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369094</xdr:colOff>
      <xdr:row>6</xdr:row>
      <xdr:rowOff>47625</xdr:rowOff>
    </xdr:from>
    <xdr:to>
      <xdr:col>17</xdr:col>
      <xdr:colOff>595312</xdr:colOff>
      <xdr:row>12</xdr:row>
      <xdr:rowOff>166688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10798969" y="1619250"/>
          <a:ext cx="2512218" cy="1654969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324271</xdr:colOff>
      <xdr:row>12</xdr:row>
      <xdr:rowOff>153381</xdr:rowOff>
    </xdr:from>
    <xdr:to>
      <xdr:col>17</xdr:col>
      <xdr:colOff>598115</xdr:colOff>
      <xdr:row>21</xdr:row>
      <xdr:rowOff>70037</xdr:rowOff>
    </xdr:to>
    <xdr:cxnSp macro="">
      <xdr:nvCxnSpPr>
        <xdr:cNvPr id="13" name="Connecteur droi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13031742" y="3279822"/>
          <a:ext cx="273844" cy="1984141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605117</xdr:colOff>
      <xdr:row>21</xdr:row>
      <xdr:rowOff>59532</xdr:rowOff>
    </xdr:from>
    <xdr:to>
      <xdr:col>17</xdr:col>
      <xdr:colOff>324971</xdr:colOff>
      <xdr:row>24</xdr:row>
      <xdr:rowOff>89647</xdr:rowOff>
    </xdr:to>
    <xdr:cxnSp macro="">
      <xdr:nvCxnSpPr>
        <xdr:cNvPr id="16" name="Connecteur droi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 flipV="1">
          <a:off x="11788588" y="5253458"/>
          <a:ext cx="1243854" cy="719277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599514</xdr:colOff>
      <xdr:row>24</xdr:row>
      <xdr:rowOff>89648</xdr:rowOff>
    </xdr:from>
    <xdr:to>
      <xdr:col>15</xdr:col>
      <xdr:colOff>661147</xdr:colOff>
      <xdr:row>26</xdr:row>
      <xdr:rowOff>184897</xdr:rowOff>
    </xdr:to>
    <xdr:cxnSp macro="">
      <xdr:nvCxnSpPr>
        <xdr:cNvPr id="19" name="Connecteur droit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>
          <a:off x="11782985" y="5972736"/>
          <a:ext cx="61633" cy="55469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246529</xdr:colOff>
      <xdr:row>26</xdr:row>
      <xdr:rowOff>173692</xdr:rowOff>
    </xdr:from>
    <xdr:to>
      <xdr:col>15</xdr:col>
      <xdr:colOff>661148</xdr:colOff>
      <xdr:row>28</xdr:row>
      <xdr:rowOff>28014</xdr:rowOff>
    </xdr:to>
    <xdr:cxnSp macro="">
      <xdr:nvCxnSpPr>
        <xdr:cNvPr id="24" name="Connecteur droi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/>
      </xdr:nvCxnSpPr>
      <xdr:spPr>
        <a:xfrm flipH="1">
          <a:off x="10668000" y="6516221"/>
          <a:ext cx="1176619" cy="313764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25773</xdr:colOff>
      <xdr:row>4</xdr:row>
      <xdr:rowOff>109817</xdr:rowOff>
    </xdr:from>
    <xdr:to>
      <xdr:col>14</xdr:col>
      <xdr:colOff>669845</xdr:colOff>
      <xdr:row>8</xdr:row>
      <xdr:rowOff>52044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9684123" y="1195667"/>
          <a:ext cx="1406072" cy="10566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>
              <a:solidFill>
                <a:srgbClr val="0070C0"/>
              </a:solidFill>
              <a:latin typeface="+mj-lt"/>
            </a:rPr>
            <a:t>Secteur </a:t>
          </a:r>
        </a:p>
        <a:p>
          <a:pPr algn="ctr"/>
          <a:r>
            <a:rPr lang="fr-FR" sz="1600" b="1">
              <a:solidFill>
                <a:srgbClr val="0070C0"/>
              </a:solidFill>
              <a:latin typeface="+mj-lt"/>
            </a:rPr>
            <a:t>D</a:t>
          </a:r>
          <a:r>
            <a:rPr lang="fr-FR" sz="1600" b="1" baseline="0">
              <a:solidFill>
                <a:srgbClr val="0070C0"/>
              </a:solidFill>
              <a:latin typeface="+mj-lt"/>
            </a:rPr>
            <a:t> </a:t>
          </a:r>
        </a:p>
        <a:p>
          <a:pPr algn="ctr"/>
          <a:endParaRPr lang="fr-FR" sz="1600" b="1">
            <a:solidFill>
              <a:srgbClr val="0070C0"/>
            </a:solidFill>
            <a:latin typeface="+mj-lt"/>
          </a:endParaRPr>
        </a:p>
      </xdr:txBody>
    </xdr:sp>
    <xdr:clientData/>
  </xdr:twoCellAnchor>
  <xdr:twoCellAnchor>
    <xdr:from>
      <xdr:col>19</xdr:col>
      <xdr:colOff>380999</xdr:colOff>
      <xdr:row>4</xdr:row>
      <xdr:rowOff>22411</xdr:rowOff>
    </xdr:from>
    <xdr:to>
      <xdr:col>21</xdr:col>
      <xdr:colOff>248919</xdr:colOff>
      <xdr:row>7</xdr:row>
      <xdr:rowOff>486833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4612470" y="1109382"/>
          <a:ext cx="1391920" cy="105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 b="1">
              <a:solidFill>
                <a:srgbClr val="00B050"/>
              </a:solidFill>
              <a:latin typeface="+mj-lt"/>
            </a:rPr>
            <a:t>Secteur</a:t>
          </a:r>
          <a:r>
            <a:rPr lang="fr-FR" sz="1600" b="1" baseline="0">
              <a:solidFill>
                <a:srgbClr val="00B050"/>
              </a:solidFill>
              <a:latin typeface="+mj-lt"/>
            </a:rPr>
            <a:t> </a:t>
          </a:r>
        </a:p>
        <a:p>
          <a:pPr algn="ctr"/>
          <a:r>
            <a:rPr lang="fr-FR" sz="1600" b="1" baseline="0">
              <a:solidFill>
                <a:srgbClr val="00B050"/>
              </a:solidFill>
              <a:latin typeface="+mj-lt"/>
            </a:rPr>
            <a:t>F</a:t>
          </a:r>
          <a:endParaRPr lang="fr-FR" sz="1600" b="1">
            <a:solidFill>
              <a:srgbClr val="00B050"/>
            </a:solidFill>
            <a:latin typeface="+mj-lt"/>
          </a:endParaRPr>
        </a:p>
      </xdr:txBody>
    </xdr:sp>
    <xdr:clientData/>
  </xdr:twoCellAnchor>
  <xdr:twoCellAnchor>
    <xdr:from>
      <xdr:col>12</xdr:col>
      <xdr:colOff>247650</xdr:colOff>
      <xdr:row>5</xdr:row>
      <xdr:rowOff>0</xdr:rowOff>
    </xdr:from>
    <xdr:to>
      <xdr:col>22</xdr:col>
      <xdr:colOff>33618</xdr:colOff>
      <xdr:row>36</xdr:row>
      <xdr:rowOff>4989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9144000" y="1285875"/>
          <a:ext cx="7405968" cy="7329714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12</xdr:col>
      <xdr:colOff>231322</xdr:colOff>
      <xdr:row>0</xdr:row>
      <xdr:rowOff>217715</xdr:rowOff>
    </xdr:from>
    <xdr:to>
      <xdr:col>13</xdr:col>
      <xdr:colOff>248816</xdr:colOff>
      <xdr:row>4</xdr:row>
      <xdr:rowOff>108858</xdr:rowOff>
    </xdr:to>
    <xdr:pic>
      <xdr:nvPicPr>
        <xdr:cNvPr id="14" name="Image 13" descr="Résultat de recherche d'images pour &quot;accueil png&quot;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0393" y="217715"/>
          <a:ext cx="779494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0.26742</cdr:y>
    </cdr:from>
    <cdr:to>
      <cdr:x>0.22109</cdr:x>
      <cdr:y>0.41125</cdr:y>
    </cdr:to>
    <cdr:sp macro="" textlink="">
      <cdr:nvSpPr>
        <cdr:cNvPr id="2" name="ZoneTexte 27"/>
        <cdr:cNvSpPr txBox="1"/>
      </cdr:nvSpPr>
      <cdr:spPr>
        <a:xfrm xmlns:a="http://schemas.openxmlformats.org/drawingml/2006/main">
          <a:off x="300832" y="1967706"/>
          <a:ext cx="1406072" cy="10583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600" b="1">
              <a:solidFill>
                <a:srgbClr val="FF0000"/>
              </a:solidFill>
              <a:latin typeface="+mj-lt"/>
            </a:rPr>
            <a:t>Secteur</a:t>
          </a:r>
          <a:r>
            <a:rPr lang="fr-FR" sz="1600" b="1" baseline="0">
              <a:solidFill>
                <a:srgbClr val="FF0000"/>
              </a:solidFill>
              <a:latin typeface="+mj-lt"/>
            </a:rPr>
            <a:t> </a:t>
          </a:r>
        </a:p>
        <a:p xmlns:a="http://schemas.openxmlformats.org/drawingml/2006/main">
          <a:pPr algn="ctr"/>
          <a:r>
            <a:rPr lang="fr-FR" sz="1600" b="1">
              <a:solidFill>
                <a:srgbClr val="FF0000"/>
              </a:solidFill>
              <a:latin typeface="+mj-lt"/>
            </a:rPr>
            <a:t>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539748</xdr:colOff>
      <xdr:row>0</xdr:row>
      <xdr:rowOff>74081</xdr:rowOff>
    </xdr:from>
    <xdr:to>
      <xdr:col>20</xdr:col>
      <xdr:colOff>729261</xdr:colOff>
      <xdr:row>6</xdr:row>
      <xdr:rowOff>158747</xdr:rowOff>
    </xdr:to>
    <xdr:pic>
      <xdr:nvPicPr>
        <xdr:cNvPr id="2" name="Image 1" descr="Résultat de recherche d'images pour &quot;accueil png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48" y="74081"/>
          <a:ext cx="951513" cy="1195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21168</xdr:colOff>
      <xdr:row>16</xdr:row>
      <xdr:rowOff>42335</xdr:rowOff>
    </xdr:from>
    <xdr:to>
      <xdr:col>20</xdr:col>
      <xdr:colOff>645585</xdr:colOff>
      <xdr:row>19</xdr:row>
      <xdr:rowOff>169335</xdr:rowOff>
    </xdr:to>
    <xdr:sp macro="" textlink="">
      <xdr:nvSpPr>
        <xdr:cNvPr id="3" name="Flèche : bas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1879793" y="3518960"/>
          <a:ext cx="624417" cy="924719"/>
        </a:xfrm>
        <a:prstGeom prst="down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45721</xdr:rowOff>
    </xdr:from>
    <xdr:to>
      <xdr:col>29</xdr:col>
      <xdr:colOff>213359</xdr:colOff>
      <xdr:row>45</xdr:row>
      <xdr:rowOff>30483</xdr:rowOff>
    </xdr:to>
    <xdr:pic>
      <xdr:nvPicPr>
        <xdr:cNvPr id="2" name="Image 1" descr="1-7500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54" t="1230" r="2321" b="21871"/>
        <a:stretch>
          <a:fillRect/>
        </a:stretch>
      </xdr:blipFill>
      <xdr:spPr>
        <a:xfrm rot="5400000">
          <a:off x="7574279" y="-7498078"/>
          <a:ext cx="8214362" cy="2330195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36</xdr:col>
      <xdr:colOff>182880</xdr:colOff>
      <xdr:row>69</xdr:row>
      <xdr:rowOff>209550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137160</xdr:colOff>
      <xdr:row>60</xdr:row>
      <xdr:rowOff>45720</xdr:rowOff>
    </xdr:from>
    <xdr:to>
      <xdr:col>2</xdr:col>
      <xdr:colOff>716280</xdr:colOff>
      <xdr:row>62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29640" y="11018520"/>
          <a:ext cx="1371600" cy="47244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25</xdr:col>
      <xdr:colOff>78378</xdr:colOff>
      <xdr:row>24</xdr:row>
      <xdr:rowOff>176348</xdr:rowOff>
    </xdr:from>
    <xdr:to>
      <xdr:col>29</xdr:col>
      <xdr:colOff>8554</xdr:colOff>
      <xdr:row>25</xdr:row>
      <xdr:rowOff>472440</xdr:rowOff>
    </xdr:to>
    <xdr:pic>
      <xdr:nvPicPr>
        <xdr:cNvPr id="5" name="Image 4" descr="Logo st joseph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99978" y="7308668"/>
          <a:ext cx="1926616" cy="844732"/>
        </a:xfrm>
        <a:prstGeom prst="rect">
          <a:avLst/>
        </a:prstGeom>
      </xdr:spPr>
    </xdr:pic>
    <xdr:clientData/>
  </xdr:twoCellAnchor>
  <xdr:twoCellAnchor editAs="oneCell">
    <xdr:from>
      <xdr:col>15</xdr:col>
      <xdr:colOff>102872</xdr:colOff>
      <xdr:row>32</xdr:row>
      <xdr:rowOff>167640</xdr:rowOff>
    </xdr:from>
    <xdr:to>
      <xdr:col>17</xdr:col>
      <xdr:colOff>56763</xdr:colOff>
      <xdr:row>33</xdr:row>
      <xdr:rowOff>396240</xdr:rowOff>
    </xdr:to>
    <xdr:pic>
      <xdr:nvPicPr>
        <xdr:cNvPr id="6" name="Image 5" descr="Logo st joseph2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69592" y="11765280"/>
          <a:ext cx="1691251" cy="777240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0</xdr:row>
      <xdr:rowOff>794</xdr:rowOff>
    </xdr:from>
    <xdr:to>
      <xdr:col>0</xdr:col>
      <xdr:colOff>16034</xdr:colOff>
      <xdr:row>45</xdr:row>
      <xdr:rowOff>76200</xdr:rowOff>
    </xdr:to>
    <xdr:cxnSp macro="">
      <xdr:nvCxnSpPr>
        <xdr:cNvPr id="7" name="Connecteur droi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rot="5400000">
          <a:off x="-4136866" y="4152900"/>
          <a:ext cx="8305006" cy="794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794</xdr:colOff>
      <xdr:row>0</xdr:row>
      <xdr:rowOff>0</xdr:rowOff>
    </xdr:from>
    <xdr:to>
      <xdr:col>29</xdr:col>
      <xdr:colOff>224744</xdr:colOff>
      <xdr:row>0</xdr:row>
      <xdr:rowOff>0</xdr:rowOff>
    </xdr:to>
    <xdr:cxnSp macro="">
      <xdr:nvCxnSpPr>
        <xdr:cNvPr id="8" name="Connecteur droi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115094" y="0"/>
          <a:ext cx="219600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38099</xdr:rowOff>
    </xdr:from>
    <xdr:to>
      <xdr:col>26</xdr:col>
      <xdr:colOff>190500</xdr:colOff>
      <xdr:row>105</xdr:row>
      <xdr:rowOff>57150</xdr:rowOff>
    </xdr:to>
    <xdr:pic>
      <xdr:nvPicPr>
        <xdr:cNvPr id="2" name="Image 1" descr="1-5000sud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0" t="1089" r="243" b="9532"/>
        <a:stretch>
          <a:fillRect/>
        </a:stretch>
      </xdr:blipFill>
      <xdr:spPr>
        <a:xfrm>
          <a:off x="38100" y="38099"/>
          <a:ext cx="20756880" cy="1922145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58</xdr:col>
      <xdr:colOff>166687</xdr:colOff>
      <xdr:row>179</xdr:row>
      <xdr:rowOff>38100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137160</xdr:colOff>
      <xdr:row>56</xdr:row>
      <xdr:rowOff>45720</xdr:rowOff>
    </xdr:from>
    <xdr:to>
      <xdr:col>53</xdr:col>
      <xdr:colOff>716280</xdr:colOff>
      <xdr:row>58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1346120" y="10287000"/>
          <a:ext cx="1371600" cy="47244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794</xdr:colOff>
      <xdr:row>0</xdr:row>
      <xdr:rowOff>794</xdr:rowOff>
    </xdr:from>
    <xdr:to>
      <xdr:col>0</xdr:col>
      <xdr:colOff>794</xdr:colOff>
      <xdr:row>105</xdr:row>
      <xdr:rowOff>38100</xdr:rowOff>
    </xdr:to>
    <xdr:cxnSp macro="">
      <xdr:nvCxnSpPr>
        <xdr:cNvPr id="5" name="Connecteur droi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CxnSpPr/>
      </xdr:nvCxnSpPr>
      <xdr:spPr>
        <a:xfrm rot="16200000" flipH="1">
          <a:off x="-9619059" y="9620647"/>
          <a:ext cx="19239706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95250</xdr:colOff>
      <xdr:row>91</xdr:row>
      <xdr:rowOff>57150</xdr:rowOff>
    </xdr:from>
    <xdr:to>
      <xdr:col>13</xdr:col>
      <xdr:colOff>495300</xdr:colOff>
      <xdr:row>94</xdr:row>
      <xdr:rowOff>7461</xdr:rowOff>
    </xdr:to>
    <xdr:pic>
      <xdr:nvPicPr>
        <xdr:cNvPr id="6" name="Image 5" descr="Logo st joseph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15150" y="20974050"/>
          <a:ext cx="1581150" cy="693261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97</xdr:row>
      <xdr:rowOff>209550</xdr:rowOff>
    </xdr:from>
    <xdr:to>
      <xdr:col>16</xdr:col>
      <xdr:colOff>838201</xdr:colOff>
      <xdr:row>100</xdr:row>
      <xdr:rowOff>79430</xdr:rowOff>
    </xdr:to>
    <xdr:pic>
      <xdr:nvPicPr>
        <xdr:cNvPr id="7" name="Image 6" descr="Logo st joseph2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2601" y="22612350"/>
          <a:ext cx="1333500" cy="612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B135"/>
  <sheetViews>
    <sheetView showGridLines="0" topLeftCell="B17" zoomScale="70" zoomScaleNormal="70" workbookViewId="0">
      <selection activeCell="C55" sqref="C55"/>
    </sheetView>
  </sheetViews>
  <sheetFormatPr baseColWidth="10" defaultColWidth="11.42578125" defaultRowHeight="15" x14ac:dyDescent="0.25"/>
  <cols>
    <col min="1" max="1" width="11.5703125" style="88" customWidth="1"/>
    <col min="2" max="2" width="11.42578125" style="88"/>
    <col min="3" max="3" width="7.7109375" style="88" customWidth="1"/>
    <col min="4" max="6" width="11.42578125" style="88"/>
    <col min="7" max="7" width="11.7109375" style="88" customWidth="1"/>
    <col min="8" max="9" width="11.28515625" style="88" customWidth="1"/>
    <col min="10" max="15" width="11.42578125" style="88"/>
    <col min="16" max="16" width="11.5703125" style="88" customWidth="1"/>
    <col min="17" max="21" width="0.7109375" style="88" customWidth="1"/>
    <col min="22" max="24" width="16.7109375" style="88" customWidth="1"/>
    <col min="25" max="16384" width="11.42578125" style="88"/>
  </cols>
  <sheetData>
    <row r="1" spans="2:28" customFormat="1" ht="14.45" customHeight="1" x14ac:dyDescent="0.6">
      <c r="B1" s="3"/>
      <c r="C1" s="3"/>
      <c r="D1" s="207" t="s">
        <v>22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9"/>
      <c r="W1" s="37"/>
    </row>
    <row r="2" spans="2:28" customFormat="1" ht="23.45" customHeight="1" thickBot="1" x14ac:dyDescent="0.65">
      <c r="B2" s="37"/>
      <c r="C2" s="37"/>
      <c r="D2" s="210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2"/>
      <c r="W2" s="37"/>
    </row>
    <row r="3" spans="2:28" customFormat="1" ht="1.1499999999999999" customHeight="1" x14ac:dyDescent="0.25"/>
    <row r="4" spans="2:28" customFormat="1" ht="19.149999999999999" customHeight="1" x14ac:dyDescent="0.25"/>
    <row r="5" spans="2:28" customFormat="1" ht="1.9" customHeight="1" thickBot="1" x14ac:dyDescent="0.3"/>
    <row r="6" spans="2:28" customFormat="1" x14ac:dyDescent="0.25">
      <c r="V6" s="224" t="s">
        <v>21</v>
      </c>
      <c r="W6" s="225"/>
      <c r="X6" s="226"/>
    </row>
    <row r="7" spans="2:28" customFormat="1" ht="26.45" customHeight="1" thickBot="1" x14ac:dyDescent="0.3">
      <c r="V7" s="227"/>
      <c r="W7" s="228"/>
      <c r="X7" s="229"/>
    </row>
    <row r="8" spans="2:28" customFormat="1" ht="15.75" hidden="1" thickBot="1" x14ac:dyDescent="0.3">
      <c r="V8" s="36"/>
      <c r="W8" s="36"/>
      <c r="X8" s="36"/>
    </row>
    <row r="9" spans="2:28" customFormat="1" ht="30" customHeight="1" x14ac:dyDescent="0.25">
      <c r="U9" s="2"/>
      <c r="V9" s="35">
        <v>1</v>
      </c>
      <c r="W9" s="34">
        <v>2</v>
      </c>
      <c r="X9" s="33">
        <v>3</v>
      </c>
      <c r="Y9" s="2" t="str">
        <f>IF('Positionnement des balises'!$V$10=Z9,'Positionnement des balises'!$V$9,IF('Positionnement des balises'!$W$10=Z9,'Positionnement des balises'!$W$9,IF('Positionnement des balises'!$X$10=Z9,'Positionnement des balises'!$X$9,IF('Positionnement des balises'!$V$13=Z9,'Positionnement des balises'!$V$12,IF('Positionnement des balises'!$W$13=Z9,'Positionnement des balises'!$W$12,IF('Positionnement des balises'!$X$13=Z9,'Positionnement des balises'!$X$12,""))))))</f>
        <v/>
      </c>
      <c r="Z9" s="2">
        <v>1</v>
      </c>
      <c r="AB9" t="str">
        <f>IF('Positionnement des balises'!$V$10=4,'Positionnement des balises'!$V$9,IF('Positionnement des balises'!$W$10=4,'Positionnement des balises'!$W$9,""))</f>
        <v/>
      </c>
    </row>
    <row r="10" spans="2:28" customFormat="1" ht="30" customHeight="1" thickBot="1" x14ac:dyDescent="0.3">
      <c r="V10" s="116">
        <v>2</v>
      </c>
      <c r="W10" s="116">
        <v>16</v>
      </c>
      <c r="X10" s="116"/>
      <c r="Y10" s="2">
        <f>IF('Positionnement des balises'!$V$10=Z10,'Positionnement des balises'!$V$9,IF('Positionnement des balises'!$W$10=Z10,'Positionnement des balises'!$W$9,IF('Positionnement des balises'!$X$10=Z10,'Positionnement des balises'!$X$9,IF('Positionnement des balises'!$V$13=Z10,'Positionnement des balises'!$V$12,IF('Positionnement des balises'!$W$13=Z10,'Positionnement des balises'!$W$12,IF('Positionnement des balises'!$X$13=Z10,'Positionnement des balises'!$X$12,""))))))</f>
        <v>1</v>
      </c>
      <c r="Z10" s="2">
        <f t="shared" ref="Z10:Z41" si="0">Z9+1</f>
        <v>2</v>
      </c>
    </row>
    <row r="11" spans="2:28" customFormat="1" ht="7.15" hidden="1" customHeight="1" thickBot="1" x14ac:dyDescent="0.4">
      <c r="V11" s="32"/>
      <c r="W11" s="31"/>
      <c r="X11" s="30"/>
      <c r="Y11" s="2" t="str">
        <f>IF('Positionnement des balises'!$V$10=Z11,'Positionnement des balises'!$V$9,IF('Positionnement des balises'!$W$10=Z11,'Positionnement des balises'!$W$9,IF('Positionnement des balises'!$X$10=Z11,'Positionnement des balises'!$X$9,IF('Positionnement des balises'!$V$13=Z11,'Positionnement des balises'!$V$12,IF('Positionnement des balises'!$W$13=Z11,'Positionnement des balises'!$W$12,IF('Positionnement des balises'!$X$13=Z11,'Positionnement des balises'!$X$12,""))))))</f>
        <v/>
      </c>
      <c r="Z11" s="2">
        <f t="shared" si="0"/>
        <v>3</v>
      </c>
    </row>
    <row r="12" spans="2:28" customFormat="1" ht="30" customHeight="1" x14ac:dyDescent="0.25">
      <c r="V12" s="29">
        <v>4</v>
      </c>
      <c r="W12" s="28">
        <v>5</v>
      </c>
      <c r="X12" s="27">
        <v>6</v>
      </c>
      <c r="Y12" s="2" t="str">
        <f>IF('Positionnement des balises'!$V$10=Z12,'Positionnement des balises'!$V$9,IF('Positionnement des balises'!$W$10=Z12,'Positionnement des balises'!$W$9,IF('Positionnement des balises'!$X$10=Z12,'Positionnement des balises'!$X$9,IF('Positionnement des balises'!$V$13=Z12,'Positionnement des balises'!$V$12,IF('Positionnement des balises'!$W$13=Z12,'Positionnement des balises'!$W$12,IF('Positionnement des balises'!$X$13=Z12,'Positionnement des balises'!$X$12,""))))))</f>
        <v/>
      </c>
      <c r="Z12" s="2">
        <f t="shared" si="0"/>
        <v>4</v>
      </c>
    </row>
    <row r="13" spans="2:28" customFormat="1" ht="30" customHeight="1" thickBot="1" x14ac:dyDescent="0.3">
      <c r="V13" s="116"/>
      <c r="W13" s="116"/>
      <c r="X13" s="116">
        <v>41</v>
      </c>
      <c r="Y13" s="2" t="str">
        <f>IF('Positionnement des balises'!$V$10=Z13,'Positionnement des balises'!$V$9,IF('Positionnement des balises'!$W$10=Z13,'Positionnement des balises'!$W$9,IF('Positionnement des balises'!$X$10=Z13,'Positionnement des balises'!$X$9,IF('Positionnement des balises'!$V$13=Z13,'Positionnement des balises'!$V$12,IF('Positionnement des balises'!$W$13=Z13,'Positionnement des balises'!$W$12,IF('Positionnement des balises'!$X$13=Z13,'Positionnement des balises'!$X$12,""))))))</f>
        <v/>
      </c>
      <c r="Z13" s="2">
        <f t="shared" si="0"/>
        <v>5</v>
      </c>
    </row>
    <row r="14" spans="2:28" customFormat="1" ht="1.9" customHeight="1" x14ac:dyDescent="0.25">
      <c r="Y14" s="2" t="str">
        <f>IF('Positionnement des balises'!$V$10=Z14,'Positionnement des balises'!$V$9,IF('Positionnement des balises'!$W$10=Z14,'Positionnement des balises'!$W$9,IF('Positionnement des balises'!$X$10=Z14,'Positionnement des balises'!$X$9,IF('Positionnement des balises'!$V$13=Z14,'Positionnement des balises'!$V$12,IF('Positionnement des balises'!$W$13=Z14,'Positionnement des balises'!$W$12,IF('Positionnement des balises'!$X$13=Z14,'Positionnement des balises'!$X$12,""))))))</f>
        <v/>
      </c>
      <c r="Z14" s="2">
        <f t="shared" si="0"/>
        <v>6</v>
      </c>
    </row>
    <row r="15" spans="2:28" customFormat="1" ht="9" customHeight="1" thickBot="1" x14ac:dyDescent="0.3">
      <c r="Y15" s="2" t="str">
        <f>IF('Positionnement des balises'!$V$10=Z15,'Positionnement des balises'!$V$9,IF('Positionnement des balises'!$W$10=Z15,'Positionnement des balises'!$W$9,IF('Positionnement des balises'!$X$10=Z15,'Positionnement des balises'!$X$9,IF('Positionnement des balises'!$V$13=Z15,'Positionnement des balises'!$V$12,IF('Positionnement des balises'!$W$13=Z15,'Positionnement des balises'!$W$12,IF('Positionnement des balises'!$X$13=Z15,'Positionnement des balises'!$X$12,""))))))</f>
        <v/>
      </c>
      <c r="Z15" s="2">
        <f t="shared" si="0"/>
        <v>7</v>
      </c>
    </row>
    <row r="16" spans="2:28" customFormat="1" ht="15.6" customHeight="1" x14ac:dyDescent="0.25">
      <c r="V16" s="232" t="s">
        <v>20</v>
      </c>
      <c r="W16" s="233"/>
      <c r="X16" s="234"/>
      <c r="Y16" s="2" t="str">
        <f>IF('Positionnement des balises'!$V$10=Z16,'Positionnement des balises'!$V$9,IF('Positionnement des balises'!$W$10=Z16,'Positionnement des balises'!$W$9,IF('Positionnement des balises'!$X$10=Z16,'Positionnement des balises'!$X$9,IF('Positionnement des balises'!$V$13=Z16,'Positionnement des balises'!$V$12,IF('Positionnement des balises'!$W$13=Z16,'Positionnement des balises'!$W$12,IF('Positionnement des balises'!$X$13=Z16,'Positionnement des balises'!$X$12,""))))))</f>
        <v/>
      </c>
      <c r="Z16" s="2">
        <f t="shared" si="0"/>
        <v>8</v>
      </c>
    </row>
    <row r="17" spans="22:26" customFormat="1" ht="22.9" customHeight="1" x14ac:dyDescent="0.25">
      <c r="V17" s="235"/>
      <c r="W17" s="236"/>
      <c r="X17" s="237"/>
      <c r="Y17" s="2" t="str">
        <f>IF('Positionnement des balises'!$V$10=Z17,'Positionnement des balises'!$V$9,IF('Positionnement des balises'!$W$10=Z17,'Positionnement des balises'!$W$9,IF('Positionnement des balises'!$X$10=Z17,'Positionnement des balises'!$X$9,IF('Positionnement des balises'!$V$13=Z17,'Positionnement des balises'!$V$12,IF('Positionnement des balises'!$W$13=Z17,'Positionnement des balises'!$W$12,IF('Positionnement des balises'!$X$13=Z17,'Positionnement des balises'!$X$12,""))))))</f>
        <v/>
      </c>
      <c r="Z17" s="2">
        <f t="shared" si="0"/>
        <v>9</v>
      </c>
    </row>
    <row r="18" spans="22:26" customFormat="1" ht="30" customHeight="1" x14ac:dyDescent="0.25">
      <c r="V18" s="235"/>
      <c r="W18" s="236"/>
      <c r="X18" s="237"/>
      <c r="Y18" s="2" t="str">
        <f>IF('Positionnement des balises'!$V$10=Z18,'Positionnement des balises'!$V$9,IF('Positionnement des balises'!$W$10=Z18,'Positionnement des balises'!$W$9,IF('Positionnement des balises'!$X$10=Z18,'Positionnement des balises'!$X$9,IF('Positionnement des balises'!$V$13=Z18,'Positionnement des balises'!$V$12,IF('Positionnement des balises'!$W$13=Z18,'Positionnement des balises'!$W$12,IF('Positionnement des balises'!$X$13=Z18,'Positionnement des balises'!$X$12,""))))))</f>
        <v/>
      </c>
      <c r="Z18" s="2">
        <f t="shared" si="0"/>
        <v>10</v>
      </c>
    </row>
    <row r="19" spans="22:26" customFormat="1" ht="30" customHeight="1" x14ac:dyDescent="0.25">
      <c r="V19" s="230" t="s">
        <v>19</v>
      </c>
      <c r="W19" s="231"/>
      <c r="X19" s="25">
        <f>IF(COUNT(V10)=1,SQRT((C53-G60)*(C53-G60)+(C54-G61)*(C54-G61))*$H$55,0)</f>
        <v>1152.6858739483189</v>
      </c>
      <c r="Y19" s="2" t="str">
        <f>IF('Positionnement des balises'!$V$10=Z19,'Positionnement des balises'!$V$9,IF('Positionnement des balises'!$W$10=Z19,'Positionnement des balises'!$W$9,IF('Positionnement des balises'!$X$10=Z19,'Positionnement des balises'!$X$9,IF('Positionnement des balises'!$V$13=Z19,'Positionnement des balises'!$V$12,IF('Positionnement des balises'!$W$13=Z19,'Positionnement des balises'!$W$12,IF('Positionnement des balises'!$X$13=Z19,'Positionnement des balises'!$X$12,""))))))</f>
        <v/>
      </c>
      <c r="Z19" s="2">
        <f t="shared" si="0"/>
        <v>11</v>
      </c>
    </row>
    <row r="20" spans="22:26" customFormat="1" ht="30" customHeight="1" x14ac:dyDescent="0.25">
      <c r="V20" s="238" t="s">
        <v>18</v>
      </c>
      <c r="W20" s="239"/>
      <c r="X20" s="25">
        <f>IF(W10="",0,IF(V10="",SQRT((C53-H60)*(C53-H60)+(C54-H61)*(C54-H61))*$H$55,SQRT((G60-H60)*(G60-H60)+(G61-H61)*(G61-H61))*$H$55))</f>
        <v>450.67150120681026</v>
      </c>
      <c r="Y20" s="2" t="str">
        <f>IF('Positionnement des balises'!$V$10=Z20,'Positionnement des balises'!$V$9,IF('Positionnement des balises'!$W$10=Z20,'Positionnement des balises'!$W$9,IF('Positionnement des balises'!$X$10=Z20,'Positionnement des balises'!$X$9,IF('Positionnement des balises'!$V$13=Z20,'Positionnement des balises'!$V$12,IF('Positionnement des balises'!$W$13=Z20,'Positionnement des balises'!$W$12,IF('Positionnement des balises'!$X$13=Z20,'Positionnement des balises'!$X$12,""))))))</f>
        <v/>
      </c>
      <c r="Z20" s="2">
        <f t="shared" si="0"/>
        <v>12</v>
      </c>
    </row>
    <row r="21" spans="22:26" customFormat="1" ht="30" customHeight="1" x14ac:dyDescent="0.25">
      <c r="V21" s="238" t="s">
        <v>17</v>
      </c>
      <c r="W21" s="239"/>
      <c r="X21" s="25">
        <f>IF(X10="",0,IF(AND(W10="",V10=""),SQRT((C53-I60)*(C53-I60)+(C54-I61)*(C54-I61))*$H$55,IF(W10="",SQRT((G60-I60)*(G60-I60)+(G61-I61)*(G61-I61))*$H$55,SQRT((H60-I60)*(H60-I60)+(H61-I61)*(H61-I61))*$H$55)))</f>
        <v>0</v>
      </c>
      <c r="Y21" s="2" t="str">
        <f>IF('Positionnement des balises'!$V$10=Z21,'Positionnement des balises'!$V$9,IF('Positionnement des balises'!$W$10=Z21,'Positionnement des balises'!$W$9,IF('Positionnement des balises'!$X$10=Z21,'Positionnement des balises'!$X$9,IF('Positionnement des balises'!$V$13=Z21,'Positionnement des balises'!$V$12,IF('Positionnement des balises'!$W$13=Z21,'Positionnement des balises'!$W$12,IF('Positionnement des balises'!$X$13=Z21,'Positionnement des balises'!$X$12,""))))))</f>
        <v/>
      </c>
      <c r="Z21" s="2">
        <f t="shared" si="0"/>
        <v>13</v>
      </c>
    </row>
    <row r="22" spans="22:26" customFormat="1" ht="30" customHeight="1" x14ac:dyDescent="0.25">
      <c r="V22" s="238" t="s">
        <v>16</v>
      </c>
      <c r="W22" s="239"/>
      <c r="X22" s="25">
        <f>IF(V13="",0,IF(AND(X10="",W10="",V10=""),SQRT((C53-J60)*(C53-J60)+(C54-J61)*(C54-J61))*$H$55,IF(AND(X10="",W10=""),SQRT((G60-J60)*(G60-J60)+(G61-J61)*(G61-J61))*$H$55,IF(X10="",SQRT((H60-J60)*(H60-J60)+(H61-J61)*(H61-J61))*$H$55,SQRT((I60-J60)*(I60-J60)+(I61-J61)*(I61-J61))*$H$55))))</f>
        <v>0</v>
      </c>
      <c r="Y22" s="2" t="str">
        <f>IF('Positionnement des balises'!$V$10=Z22,'Positionnement des balises'!$V$9,IF('Positionnement des balises'!$W$10=Z22,'Positionnement des balises'!$W$9,IF('Positionnement des balises'!$X$10=Z22,'Positionnement des balises'!$X$9,IF('Positionnement des balises'!$V$13=Z22,'Positionnement des balises'!$V$12,IF('Positionnement des balises'!$W$13=Z22,'Positionnement des balises'!$W$12,IF('Positionnement des balises'!$X$13=Z22,'Positionnement des balises'!$X$12,""))))))</f>
        <v/>
      </c>
      <c r="Z22" s="2">
        <f t="shared" si="0"/>
        <v>14</v>
      </c>
    </row>
    <row r="23" spans="22:26" customFormat="1" ht="30" customHeight="1" x14ac:dyDescent="0.25">
      <c r="V23" s="238" t="s">
        <v>15</v>
      </c>
      <c r="W23" s="239"/>
      <c r="X23" s="25">
        <f>IF(W13="",0,IF(AND(V13="",X10="",W10="",V10=""),SQRT((C53-K60)*(C53-K60)+(C54-K61)*(C54-K61))*$H$55,IF(AND(V13="",X10="",W10=""),SQRT((G60-K60)*(G60-K60)+(G61-K61)*(G61-K61))*$H$55,IF(AND(V13="",X10=""),SQRT((H60-K60)*(H60-K60)+(H61-K61)*(H61-K61))*$H$55,IF(V13="",SQRT((I60-K60)*(I60-K60)+(I61-K61)*(I61-K61))*$H$55,SQRT((J60-K60)*(J60-K60)+(J61-K61)*(J61-K61))*$H$55)))))</f>
        <v>0</v>
      </c>
      <c r="Y23" s="2" t="str">
        <f>IF('Positionnement des balises'!$V$10=Z23,'Positionnement des balises'!$V$9,IF('Positionnement des balises'!$W$10=Z23,'Positionnement des balises'!$W$9,IF('Positionnement des balises'!$X$10=Z23,'Positionnement des balises'!$X$9,IF('Positionnement des balises'!$V$13=Z23,'Positionnement des balises'!$V$12,IF('Positionnement des balises'!$W$13=Z23,'Positionnement des balises'!$W$12,IF('Positionnement des balises'!$X$13=Z23,'Positionnement des balises'!$X$12,""))))))</f>
        <v/>
      </c>
      <c r="Z23" s="2">
        <f t="shared" si="0"/>
        <v>15</v>
      </c>
    </row>
    <row r="24" spans="22:26" customFormat="1" ht="30" customHeight="1" x14ac:dyDescent="0.25">
      <c r="V24" s="238" t="s">
        <v>14</v>
      </c>
      <c r="W24" s="239"/>
      <c r="X24" s="25">
        <f>IF(X13="",0,IF(AND(W13="",V13="",X10="",W10="",V10=""),SQRT((C53-L60)*(C53-L60)+(C54-L61)*(C54-L61))*$H$55,IF(AND(W13="",V13="",X10="",W10=""),SQRT((G60-L60)*(G60-L60)+(G61-L61)*(G61-L61))*$H$55,IF(AND(W13="",V13="",X10=""),SQRT((H60-L60)*(H60-L60)+(H61-L61)*(H61-L61))*$H$55,IF(AND(W13="",V13=""),SQRT((I60-L60)*(I60-L60)+(I61-L61)*(I61-L61))*$H$55,IF(W13="",SQRT((J60-L60)*(J60-L60)+(J61-L61)*(J61-L61))*$H$55,SQRT((K60-L60)*(K60-L60)+(K61-L61)*(K61-L61))*$H$55))))))</f>
        <v>318.38634534163049</v>
      </c>
      <c r="Y24" s="2">
        <f>IF('Positionnement des balises'!$V$10=Z24,'Positionnement des balises'!$V$9,IF('Positionnement des balises'!$W$10=Z24,'Positionnement des balises'!$W$9,IF('Positionnement des balises'!$X$10=Z24,'Positionnement des balises'!$X$9,IF('Positionnement des balises'!$V$13=Z24,'Positionnement des balises'!$V$12,IF('Positionnement des balises'!$W$13=Z24,'Positionnement des balises'!$W$12,IF('Positionnement des balises'!$X$13=Z24,'Positionnement des balises'!$X$12,""))))))</f>
        <v>2</v>
      </c>
      <c r="Z24" s="2">
        <f t="shared" si="0"/>
        <v>16</v>
      </c>
    </row>
    <row r="25" spans="22:26" customFormat="1" ht="30" customHeight="1" thickBot="1" x14ac:dyDescent="0.3">
      <c r="V25" s="241" t="s">
        <v>123</v>
      </c>
      <c r="W25" s="242"/>
      <c r="X25" s="24">
        <f>IF(AND(X13="",W13="",V13="",X10="",W10=""),SQRT((C53-G60)*(C53-G60)+(C54-G61)*(C54-G61))*$H$55,IF(AND(X13="",W13="",V13="",X10=""),SQRT((C53-H60)*(C53-H60)+(C54-H61)*(C54-H61))*$H$55,IF(AND(X13="",W13="",V13=""),SQRT((C53-I60)*(C53-I60)+(C54-I61)*(C54-I61))*$H$55,IF(AND(X13="",W13=""),SQRT((C53-J60)*(C53-J60)+(C54-J61)*(C54-J61))*$H$55,IF(X13="",SQRT((C53-K60)*(C53-K60)+(C54-K61)*(C54-K61))*$H$55,SQRT((C53-L60)*(C53-L60)+(C54-L61)*(C54-L61))*$H$55)))))</f>
        <v>870.04948761550349</v>
      </c>
      <c r="Y25" s="2" t="str">
        <f>IF('Positionnement des balises'!$V$10=Z25,'Positionnement des balises'!$V$9,IF('Positionnement des balises'!$W$10=Z25,'Positionnement des balises'!$W$9,IF('Positionnement des balises'!$X$10=Z25,'Positionnement des balises'!$X$9,IF('Positionnement des balises'!$V$13=Z25,'Positionnement des balises'!$V$12,IF('Positionnement des balises'!$W$13=Z25,'Positionnement des balises'!$W$12,IF('Positionnement des balises'!$X$13=Z25,'Positionnement des balises'!$X$12,""))))))</f>
        <v/>
      </c>
      <c r="Z25" s="2">
        <f t="shared" si="0"/>
        <v>17</v>
      </c>
    </row>
    <row r="26" spans="22:26" customFormat="1" ht="2.4500000000000002" customHeight="1" x14ac:dyDescent="0.25">
      <c r="V26" s="23"/>
      <c r="W26" s="22"/>
      <c r="X26" s="21"/>
      <c r="Y26" s="2" t="str">
        <f>IF('Positionnement des balises'!$V$10=Z26,'Positionnement des balises'!$V$9,IF('Positionnement des balises'!$W$10=Z26,'Positionnement des balises'!$W$9,IF('Positionnement des balises'!$X$10=Z26,'Positionnement des balises'!$X$9,IF('Positionnement des balises'!$V$13=Z26,'Positionnement des balises'!$V$12,IF('Positionnement des balises'!$W$13=Z26,'Positionnement des balises'!$W$12,IF('Positionnement des balises'!$X$13=Z26,'Positionnement des balises'!$X$12,""))))))</f>
        <v/>
      </c>
      <c r="Z26" s="2">
        <f t="shared" si="0"/>
        <v>18</v>
      </c>
    </row>
    <row r="27" spans="22:26" customFormat="1" ht="13.15" customHeight="1" thickBot="1" x14ac:dyDescent="0.3">
      <c r="Y27" s="2" t="str">
        <f>IF('Positionnement des balises'!$V$10=Z27,'Positionnement des balises'!$V$9,IF('Positionnement des balises'!$W$10=Z27,'Positionnement des balises'!$W$9,IF('Positionnement des balises'!$X$10=Z27,'Positionnement des balises'!$X$9,IF('Positionnement des balises'!$V$13=Z27,'Positionnement des balises'!$V$12,IF('Positionnement des balises'!$W$13=Z27,'Positionnement des balises'!$W$12,IF('Positionnement des balises'!$X$13=Z27,'Positionnement des balises'!$X$12,""))))))</f>
        <v/>
      </c>
      <c r="Z27" s="2">
        <f t="shared" si="0"/>
        <v>19</v>
      </c>
    </row>
    <row r="28" spans="22:26" customFormat="1" ht="30" hidden="1" customHeight="1" thickBot="1" x14ac:dyDescent="0.3">
      <c r="V28" s="20"/>
      <c r="W28" s="19"/>
      <c r="X28" s="18"/>
      <c r="Y28" s="2" t="str">
        <f>IF('Positionnement des balises'!$V$10=Z28,'Positionnement des balises'!$V$9,IF('Positionnement des balises'!$W$10=Z28,'Positionnement des balises'!$W$9,IF('Positionnement des balises'!$X$10=Z28,'Positionnement des balises'!$X$9,IF('Positionnement des balises'!$V$13=Z28,'Positionnement des balises'!$V$12,IF('Positionnement des balises'!$W$13=Z28,'Positionnement des balises'!$W$12,IF('Positionnement des balises'!$X$13=Z28,'Positionnement des balises'!$X$12,""))))))</f>
        <v/>
      </c>
      <c r="Z28" s="2">
        <f t="shared" si="0"/>
        <v>20</v>
      </c>
    </row>
    <row r="29" spans="22:26" customFormat="1" ht="73.150000000000006" customHeight="1" thickBot="1" x14ac:dyDescent="0.3">
      <c r="V29" s="17" t="s">
        <v>13</v>
      </c>
      <c r="W29" s="16" t="s">
        <v>12</v>
      </c>
      <c r="X29" s="15" t="s">
        <v>11</v>
      </c>
      <c r="Y29" s="2" t="str">
        <f>IF('Positionnement des balises'!$V$10=Z29,'Positionnement des balises'!$V$9,IF('Positionnement des balises'!$W$10=Z29,'Positionnement des balises'!$W$9,IF('Positionnement des balises'!$X$10=Z29,'Positionnement des balises'!$X$9,IF('Positionnement des balises'!$V$13=Z29,'Positionnement des balises'!$V$12,IF('Positionnement des balises'!$W$13=Z29,'Positionnement des balises'!$W$12,IF('Positionnement des balises'!$X$13=Z29,'Positionnement des balises'!$X$12,""))))))</f>
        <v/>
      </c>
      <c r="Z29" s="2">
        <f t="shared" si="0"/>
        <v>21</v>
      </c>
    </row>
    <row r="30" spans="22:26" customFormat="1" ht="30" customHeight="1" x14ac:dyDescent="0.25">
      <c r="V30" s="14">
        <v>0</v>
      </c>
      <c r="W30" s="13">
        <v>8</v>
      </c>
      <c r="X30" s="117">
        <f t="shared" ref="X30:X37" si="1">TIME(,,60*(($V$42/1000/W30)*60+$G$53*COUNT($V$10,$W$10,$X$10,$V$13,$W$13,$X$13)))</f>
        <v>1.8703703703703705E-2</v>
      </c>
      <c r="Y30" s="2" t="str">
        <f>IF('Positionnement des balises'!$V$10=Z30,'Positionnement des balises'!$V$9,IF('Positionnement des balises'!$W$10=Z30,'Positionnement des balises'!$W$9,IF('Positionnement des balises'!$X$10=Z30,'Positionnement des balises'!$X$9,IF('Positionnement des balises'!$V$13=Z30,'Positionnement des balises'!$V$12,IF('Positionnement des balises'!$W$13=Z30,'Positionnement des balises'!$W$12,IF('Positionnement des balises'!$X$13=Z30,'Positionnement des balises'!$X$12,""))))))</f>
        <v/>
      </c>
      <c r="Z30" s="2">
        <f t="shared" si="0"/>
        <v>22</v>
      </c>
    </row>
    <row r="31" spans="22:26" customFormat="1" ht="30" customHeight="1" x14ac:dyDescent="0.25">
      <c r="V31" s="12">
        <f t="shared" ref="V31:V38" si="2">V30+1</f>
        <v>1</v>
      </c>
      <c r="W31" s="11">
        <v>9</v>
      </c>
      <c r="X31" s="118">
        <f t="shared" si="1"/>
        <v>1.7083333333333336E-2</v>
      </c>
      <c r="Y31" s="2" t="str">
        <f>IF('Positionnement des balises'!$V$10=Z31,'Positionnement des balises'!$V$9,IF('Positionnement des balises'!$W$10=Z31,'Positionnement des balises'!$W$9,IF('Positionnement des balises'!$X$10=Z31,'Positionnement des balises'!$X$9,IF('Positionnement des balises'!$V$13=Z31,'Positionnement des balises'!$V$12,IF('Positionnement des balises'!$W$13=Z31,'Positionnement des balises'!$W$12,IF('Positionnement des balises'!$X$13=Z31,'Positionnement des balises'!$X$12,""))))))</f>
        <v/>
      </c>
      <c r="Z31" s="2">
        <f t="shared" si="0"/>
        <v>23</v>
      </c>
    </row>
    <row r="32" spans="22:26" customFormat="1" ht="30" customHeight="1" x14ac:dyDescent="0.25">
      <c r="V32" s="12">
        <f t="shared" si="2"/>
        <v>2</v>
      </c>
      <c r="W32" s="11">
        <v>10</v>
      </c>
      <c r="X32" s="118">
        <f t="shared" si="1"/>
        <v>1.579861111111111E-2</v>
      </c>
      <c r="Y32" s="2" t="str">
        <f>IF('Positionnement des balises'!$V$10=Z32,'Positionnement des balises'!$V$9,IF('Positionnement des balises'!$W$10=Z32,'Positionnement des balises'!$W$9,IF('Positionnement des balises'!$X$10=Z32,'Positionnement des balises'!$X$9,IF('Positionnement des balises'!$V$13=Z32,'Positionnement des balises'!$V$12,IF('Positionnement des balises'!$W$13=Z32,'Positionnement des balises'!$W$12,IF('Positionnement des balises'!$X$13=Z32,'Positionnement des balises'!$X$12,""))))))</f>
        <v/>
      </c>
      <c r="Z32" s="2">
        <f t="shared" si="0"/>
        <v>24</v>
      </c>
    </row>
    <row r="33" spans="22:27" customFormat="1" ht="30" customHeight="1" x14ac:dyDescent="0.25">
      <c r="V33" s="12">
        <f t="shared" si="2"/>
        <v>3</v>
      </c>
      <c r="W33" s="11">
        <v>11</v>
      </c>
      <c r="X33" s="118">
        <f t="shared" si="1"/>
        <v>1.4733796296296295E-2</v>
      </c>
      <c r="Y33" s="2" t="str">
        <f>IF('Positionnement des balises'!$V$10=Z33,'Positionnement des balises'!$V$9,IF('Positionnement des balises'!$W$10=Z33,'Positionnement des balises'!$W$9,IF('Positionnement des balises'!$X$10=Z33,'Positionnement des balises'!$X$9,IF('Positionnement des balises'!$V$13=Z33,'Positionnement des balises'!$V$12,IF('Positionnement des balises'!$W$13=Z33,'Positionnement des balises'!$W$12,IF('Positionnement des balises'!$X$13=Z33,'Positionnement des balises'!$X$12,""))))))</f>
        <v/>
      </c>
      <c r="Z33" s="2">
        <f t="shared" si="0"/>
        <v>25</v>
      </c>
    </row>
    <row r="34" spans="22:27" customFormat="1" ht="30" customHeight="1" x14ac:dyDescent="0.25">
      <c r="V34" s="12">
        <f t="shared" si="2"/>
        <v>4</v>
      </c>
      <c r="W34" s="11">
        <v>12</v>
      </c>
      <c r="X34" s="118">
        <f t="shared" si="1"/>
        <v>1.3854166666666666E-2</v>
      </c>
      <c r="Y34" s="2" t="str">
        <f>IF('Positionnement des balises'!$V$10=Z34,'Positionnement des balises'!$V$9,IF('Positionnement des balises'!$W$10=Z34,'Positionnement des balises'!$W$9,IF('Positionnement des balises'!$X$10=Z34,'Positionnement des balises'!$X$9,IF('Positionnement des balises'!$V$13=Z34,'Positionnement des balises'!$V$12,IF('Positionnement des balises'!$W$13=Z34,'Positionnement des balises'!$W$12,IF('Positionnement des balises'!$X$13=Z34,'Positionnement des balises'!$X$12,""))))))</f>
        <v/>
      </c>
      <c r="Z34" s="2">
        <f t="shared" si="0"/>
        <v>26</v>
      </c>
    </row>
    <row r="35" spans="22:27" customFormat="1" ht="30" customHeight="1" x14ac:dyDescent="0.25">
      <c r="V35" s="12">
        <f t="shared" si="2"/>
        <v>5</v>
      </c>
      <c r="W35" s="11">
        <v>13</v>
      </c>
      <c r="X35" s="118">
        <f t="shared" si="1"/>
        <v>1.3113425925925926E-2</v>
      </c>
      <c r="Y35" s="2" t="str">
        <f>IF('Positionnement des balises'!$V$10=Z35,'Positionnement des balises'!$V$9,IF('Positionnement des balises'!$W$10=Z35,'Positionnement des balises'!$W$9,IF('Positionnement des balises'!$X$10=Z35,'Positionnement des balises'!$X$9,IF('Positionnement des balises'!$V$13=Z35,'Positionnement des balises'!$V$12,IF('Positionnement des balises'!$W$13=Z35,'Positionnement des balises'!$W$12,IF('Positionnement des balises'!$X$13=Z35,'Positionnement des balises'!$X$12,""))))))</f>
        <v/>
      </c>
      <c r="Z35" s="2">
        <f t="shared" si="0"/>
        <v>27</v>
      </c>
    </row>
    <row r="36" spans="22:27" customFormat="1" ht="30" customHeight="1" x14ac:dyDescent="0.25">
      <c r="V36" s="12">
        <f t="shared" si="2"/>
        <v>6</v>
      </c>
      <c r="W36" s="11">
        <v>14</v>
      </c>
      <c r="X36" s="118">
        <f t="shared" si="1"/>
        <v>1.2465277777777777E-2</v>
      </c>
      <c r="Y36" s="2" t="str">
        <f>IF('Positionnement des balises'!$V$10=Z36,'Positionnement des balises'!$V$9,IF('Positionnement des balises'!$W$10=Z36,'Positionnement des balises'!$W$9,IF('Positionnement des balises'!$X$10=Z36,'Positionnement des balises'!$X$9,IF('Positionnement des balises'!$V$13=Z36,'Positionnement des balises'!$V$12,IF('Positionnement des balises'!$W$13=Z36,'Positionnement des balises'!$W$12,IF('Positionnement des balises'!$X$13=Z36,'Positionnement des balises'!$X$12,""))))))</f>
        <v/>
      </c>
      <c r="Z36" s="2">
        <f t="shared" si="0"/>
        <v>28</v>
      </c>
    </row>
    <row r="37" spans="22:27" customFormat="1" ht="30" customHeight="1" x14ac:dyDescent="0.25">
      <c r="V37" s="12">
        <f t="shared" si="2"/>
        <v>7</v>
      </c>
      <c r="W37" s="11">
        <v>15</v>
      </c>
      <c r="X37" s="118">
        <f t="shared" si="1"/>
        <v>1.1921296296296298E-2</v>
      </c>
      <c r="Y37" s="2" t="str">
        <f>IF('Positionnement des balises'!$V$10=Z37,'Positionnement des balises'!$V$9,IF('Positionnement des balises'!$W$10=Z37,'Positionnement des balises'!$W$9,IF('Positionnement des balises'!$X$10=Z37,'Positionnement des balises'!$X$9,IF('Positionnement des balises'!$V$13=Z37,'Positionnement des balises'!$V$12,IF('Positionnement des balises'!$W$13=Z37,'Positionnement des balises'!$W$12,IF('Positionnement des balises'!$X$13=Z37,'Positionnement des balises'!$X$12,""))))))</f>
        <v/>
      </c>
      <c r="Z37" s="2">
        <f t="shared" si="0"/>
        <v>29</v>
      </c>
    </row>
    <row r="38" spans="22:27" customFormat="1" ht="30" customHeight="1" thickBot="1" x14ac:dyDescent="0.3">
      <c r="V38" s="10">
        <f t="shared" si="2"/>
        <v>8</v>
      </c>
      <c r="W38" s="9">
        <v>16</v>
      </c>
      <c r="X38" s="119">
        <f>TIME(,,60*(($V$42/1000/W38)*60+$G$53*COUNT($V$10,$W$10,$X$10,$V$13,$W$13,$X$13)))</f>
        <v>1.1435185185185185E-2</v>
      </c>
      <c r="Y38" s="2" t="str">
        <f>IF('Positionnement des balises'!$V$10=Z38,'Positionnement des balises'!$V$9,IF('Positionnement des balises'!$W$10=Z38,'Positionnement des balises'!$W$9,IF('Positionnement des balises'!$X$10=Z38,'Positionnement des balises'!$X$9,IF('Positionnement des balises'!$V$13=Z38,'Positionnement des balises'!$V$12,IF('Positionnement des balises'!$W$13=Z38,'Positionnement des balises'!$W$12,IF('Positionnement des balises'!$X$13=Z38,'Positionnement des balises'!$X$12,""))))))</f>
        <v/>
      </c>
      <c r="Z38" s="2">
        <f t="shared" si="0"/>
        <v>30</v>
      </c>
    </row>
    <row r="39" spans="22:27" customFormat="1" ht="8.4499999999999993" customHeight="1" x14ac:dyDescent="0.25">
      <c r="Y39" s="2" t="str">
        <f>IF('Positionnement des balises'!$V$10=Z39,'Positionnement des balises'!$V$9,IF('Positionnement des balises'!$W$10=Z39,'Positionnement des balises'!$W$9,IF('Positionnement des balises'!$X$10=Z39,'Positionnement des balises'!$X$9,IF('Positionnement des balises'!$V$13=Z39,'Positionnement des balises'!$V$12,IF('Positionnement des balises'!$W$13=Z39,'Positionnement des balises'!$W$12,IF('Positionnement des balises'!$X$13=Z39,'Positionnement des balises'!$X$12,""))))))</f>
        <v/>
      </c>
      <c r="Z39" s="2">
        <f t="shared" si="0"/>
        <v>31</v>
      </c>
      <c r="AA39" s="131"/>
    </row>
    <row r="40" spans="22:27" customFormat="1" ht="2.4500000000000002" customHeight="1" x14ac:dyDescent="0.25">
      <c r="Y40" s="2" t="str">
        <f>IF('Positionnement des balises'!$V$10=Z40,'Positionnement des balises'!$V$9,IF('Positionnement des balises'!$W$10=Z40,'Positionnement des balises'!$W$9,IF('Positionnement des balises'!$X$10=Z40,'Positionnement des balises'!$X$9,IF('Positionnement des balises'!$V$13=Z40,'Positionnement des balises'!$V$12,IF('Positionnement des balises'!$W$13=Z40,'Positionnement des balises'!$W$12,IF('Positionnement des balises'!$X$13=Z40,'Positionnement des balises'!$X$12,""))))))</f>
        <v/>
      </c>
      <c r="Z40" s="2">
        <f t="shared" si="0"/>
        <v>32</v>
      </c>
    </row>
    <row r="41" spans="22:27" customFormat="1" ht="2.4500000000000002" customHeight="1" thickBot="1" x14ac:dyDescent="0.3">
      <c r="Y41" s="2" t="str">
        <f>IF('Positionnement des balises'!$V$10=Z41,'Positionnement des balises'!$V$9,IF('Positionnement des balises'!$W$10=Z41,'Positionnement des balises'!$W$9,IF('Positionnement des balises'!$X$10=Z41,'Positionnement des balises'!$X$9,IF('Positionnement des balises'!$V$13=Z41,'Positionnement des balises'!$V$12,IF('Positionnement des balises'!$W$13=Z41,'Positionnement des balises'!$W$12,IF('Positionnement des balises'!$X$13=Z41,'Positionnement des balises'!$X$12,""))))))</f>
        <v/>
      </c>
      <c r="Z41" s="2">
        <f t="shared" si="0"/>
        <v>33</v>
      </c>
    </row>
    <row r="42" spans="22:27" customFormat="1" ht="7.15" customHeight="1" x14ac:dyDescent="0.25">
      <c r="V42" s="214">
        <f>SUM(X19:X25)</f>
        <v>2791.7932081122631</v>
      </c>
      <c r="W42" s="215"/>
      <c r="X42" s="243" t="s">
        <v>10</v>
      </c>
      <c r="Y42" s="2" t="str">
        <f>IF('Positionnement des balises'!$V$10=Z42,'Positionnement des balises'!$V$9,IF('Positionnement des balises'!$W$10=Z42,'Positionnement des balises'!$W$9,IF('Positionnement des balises'!$X$10=Z42,'Positionnement des balises'!$X$9,IF('Positionnement des balises'!$V$13=Z42,'Positionnement des balises'!$V$12,IF('Positionnement des balises'!$W$13=Z42,'Positionnement des balises'!$W$12,IF('Positionnement des balises'!$X$13=Z42,'Positionnement des balises'!$X$12,""))))))</f>
        <v/>
      </c>
      <c r="Z42" s="2">
        <f t="shared" ref="Z42:Z73" si="3">Z41+1</f>
        <v>34</v>
      </c>
    </row>
    <row r="43" spans="22:27" customFormat="1" ht="4.9000000000000004" customHeight="1" x14ac:dyDescent="0.25">
      <c r="V43" s="216"/>
      <c r="W43" s="217"/>
      <c r="X43" s="244"/>
      <c r="Y43" s="2" t="str">
        <f>IF('Positionnement des balises'!$V$10=Z43,'Positionnement des balises'!$V$9,IF('Positionnement des balises'!$W$10=Z43,'Positionnement des balises'!$W$9,IF('Positionnement des balises'!$X$10=Z43,'Positionnement des balises'!$X$9,IF('Positionnement des balises'!$V$13=Z43,'Positionnement des balises'!$V$12,IF('Positionnement des balises'!$W$13=Z43,'Positionnement des balises'!$W$12,IF('Positionnement des balises'!$X$13=Z43,'Positionnement des balises'!$X$12,""))))))</f>
        <v/>
      </c>
      <c r="Z43" s="2">
        <f t="shared" si="3"/>
        <v>35</v>
      </c>
    </row>
    <row r="44" spans="22:27" customFormat="1" ht="4.9000000000000004" customHeight="1" x14ac:dyDescent="0.25">
      <c r="V44" s="216"/>
      <c r="W44" s="217"/>
      <c r="X44" s="244"/>
      <c r="Y44" s="2" t="str">
        <f>IF('Positionnement des balises'!$V$10=Z44,'Positionnement des balises'!$V$9,IF('Positionnement des balises'!$W$10=Z44,'Positionnement des balises'!$W$9,IF('Positionnement des balises'!$X$10=Z44,'Positionnement des balises'!$X$9,IF('Positionnement des balises'!$V$13=Z44,'Positionnement des balises'!$V$12,IF('Positionnement des balises'!$W$13=Z44,'Positionnement des balises'!$W$12,IF('Positionnement des balises'!$X$13=Z44,'Positionnement des balises'!$X$12,""))))))</f>
        <v/>
      </c>
      <c r="Z44" s="2">
        <f t="shared" si="3"/>
        <v>36</v>
      </c>
    </row>
    <row r="45" spans="22:27" customFormat="1" ht="4.9000000000000004" customHeight="1" x14ac:dyDescent="0.25">
      <c r="V45" s="216"/>
      <c r="W45" s="217"/>
      <c r="X45" s="244"/>
      <c r="Y45" s="2" t="str">
        <f>IF('Positionnement des balises'!$V$10=Z45,'Positionnement des balises'!$V$9,IF('Positionnement des balises'!$W$10=Z45,'Positionnement des balises'!$W$9,IF('Positionnement des balises'!$X$10=Z45,'Positionnement des balises'!$X$9,IF('Positionnement des balises'!$V$13=Z45,'Positionnement des balises'!$V$12,IF('Positionnement des balises'!$W$13=Z45,'Positionnement des balises'!$W$12,IF('Positionnement des balises'!$X$13=Z45,'Positionnement des balises'!$X$12,""))))))</f>
        <v/>
      </c>
      <c r="Z45" s="2">
        <f t="shared" si="3"/>
        <v>37</v>
      </c>
    </row>
    <row r="46" spans="22:27" customFormat="1" ht="4.9000000000000004" customHeight="1" x14ac:dyDescent="0.25">
      <c r="V46" s="216"/>
      <c r="W46" s="217"/>
      <c r="X46" s="244"/>
      <c r="Y46" s="2" t="str">
        <f>IF('Positionnement des balises'!$V$10=Z46,'Positionnement des balises'!$V$9,IF('Positionnement des balises'!$W$10=Z46,'Positionnement des balises'!$W$9,IF('Positionnement des balises'!$X$10=Z46,'Positionnement des balises'!$X$9,IF('Positionnement des balises'!$V$13=Z46,'Positionnement des balises'!$V$12,IF('Positionnement des balises'!$W$13=Z46,'Positionnement des balises'!$W$12,IF('Positionnement des balises'!$X$13=Z46,'Positionnement des balises'!$X$12,""))))))</f>
        <v/>
      </c>
      <c r="Z46" s="2">
        <f t="shared" si="3"/>
        <v>38</v>
      </c>
    </row>
    <row r="47" spans="22:27" customFormat="1" ht="9.6" customHeight="1" x14ac:dyDescent="0.25">
      <c r="V47" s="216"/>
      <c r="W47" s="217"/>
      <c r="X47" s="244"/>
      <c r="Y47" s="2" t="str">
        <f>IF('Positionnement des balises'!$V$10=Z47,'Positionnement des balises'!$V$9,IF('Positionnement des balises'!$W$10=Z47,'Positionnement des balises'!$W$9,IF('Positionnement des balises'!$X$10=Z47,'Positionnement des balises'!$X$9,IF('Positionnement des balises'!$V$13=Z47,'Positionnement des balises'!$V$12,IF('Positionnement des balises'!$W$13=Z47,'Positionnement des balises'!$W$12,IF('Positionnement des balises'!$X$13=Z47,'Positionnement des balises'!$X$12,""))))))</f>
        <v/>
      </c>
      <c r="Z47" s="2">
        <f t="shared" si="3"/>
        <v>39</v>
      </c>
    </row>
    <row r="48" spans="22:27" customFormat="1" ht="12" customHeight="1" thickBot="1" x14ac:dyDescent="0.3">
      <c r="V48" s="218"/>
      <c r="W48" s="219"/>
      <c r="X48" s="245"/>
      <c r="Y48" s="2" t="str">
        <f>IF('Positionnement des balises'!$V$10=Z48,'Positionnement des balises'!$V$9,IF('Positionnement des balises'!$W$10=Z48,'Positionnement des balises'!$W$9,IF('Positionnement des balises'!$X$10=Z48,'Positionnement des balises'!$X$9,IF('Positionnement des balises'!$V$13=Z48,'Positionnement des balises'!$V$12,IF('Positionnement des balises'!$W$13=Z48,'Positionnement des balises'!$W$12,IF('Positionnement des balises'!$X$13=Z48,'Positionnement des balises'!$X$12,""))))))</f>
        <v/>
      </c>
      <c r="Z48" s="2">
        <f t="shared" si="3"/>
        <v>40</v>
      </c>
    </row>
    <row r="49" spans="2:26" customFormat="1" x14ac:dyDescent="0.25">
      <c r="Y49" s="2">
        <f>IF('Positionnement des balises'!$V$10=Z49,'Positionnement des balises'!$V$9,IF('Positionnement des balises'!$W$10=Z49,'Positionnement des balises'!$W$9,IF('Positionnement des balises'!$X$10=Z49,'Positionnement des balises'!$X$9,IF('Positionnement des balises'!$V$13=Z49,'Positionnement des balises'!$V$12,IF('Positionnement des balises'!$W$13=Z49,'Positionnement des balises'!$W$12,IF('Positionnement des balises'!$X$13=Z49,'Positionnement des balises'!$X$12,""))))))</f>
        <v>6</v>
      </c>
      <c r="Z49" s="2">
        <f t="shared" si="3"/>
        <v>41</v>
      </c>
    </row>
    <row r="50" spans="2:26" customFormat="1" ht="15.75" thickBot="1" x14ac:dyDescent="0.3">
      <c r="Y50" s="2" t="str">
        <f>IF('Positionnement des balises'!$V$10=Z50,'Positionnement des balises'!$V$9,IF('Positionnement des balises'!$W$10=Z50,'Positionnement des balises'!$W$9,IF('Positionnement des balises'!$X$10=Z50,'Positionnement des balises'!$X$9,IF('Positionnement des balises'!$V$13=Z50,'Positionnement des balises'!$V$12,IF('Positionnement des balises'!$W$13=Z50,'Positionnement des balises'!$W$12,IF('Positionnement des balises'!$X$13=Z50,'Positionnement des balises'!$X$12,""))))))</f>
        <v/>
      </c>
      <c r="Z50" s="2">
        <f t="shared" si="3"/>
        <v>42</v>
      </c>
    </row>
    <row r="51" spans="2:26" customFormat="1" ht="33.6" customHeight="1" x14ac:dyDescent="0.25">
      <c r="C51" s="247" t="s">
        <v>9</v>
      </c>
      <c r="D51" s="248"/>
      <c r="E51" s="248"/>
      <c r="F51" s="248"/>
      <c r="G51" s="248" t="s">
        <v>8</v>
      </c>
      <c r="H51" s="248"/>
      <c r="I51" s="248"/>
      <c r="J51" s="248"/>
      <c r="K51" s="248"/>
      <c r="L51" s="251"/>
      <c r="Y51" s="2" t="str">
        <f>IF('Positionnement des balises'!$V$10=Z51,'Positionnement des balises'!$V$9,IF('Positionnement des balises'!$W$10=Z51,'Positionnement des balises'!$W$9,IF('Positionnement des balises'!$X$10=Z51,'Positionnement des balises'!$X$9,IF('Positionnement des balises'!$V$13=Z51,'Positionnement des balises'!$V$12,IF('Positionnement des balises'!$W$13=Z51,'Positionnement des balises'!$W$12,IF('Positionnement des balises'!$X$13=Z51,'Positionnement des balises'!$X$12,""))))))</f>
        <v/>
      </c>
      <c r="Z51" s="2">
        <f t="shared" si="3"/>
        <v>43</v>
      </c>
    </row>
    <row r="52" spans="2:26" customFormat="1" ht="52.5" customHeight="1" x14ac:dyDescent="0.25">
      <c r="C52" s="249"/>
      <c r="D52" s="250"/>
      <c r="E52" s="250"/>
      <c r="F52" s="250"/>
      <c r="G52" s="250"/>
      <c r="H52" s="250"/>
      <c r="I52" s="250"/>
      <c r="J52" s="250"/>
      <c r="K52" s="250"/>
      <c r="L52" s="252"/>
      <c r="Y52" s="2" t="str">
        <f>IF('Positionnement des balises'!$V$10=Z52,'Positionnement des balises'!$V$9,IF('Positionnement des balises'!$W$10=Z52,'Positionnement des balises'!$W$9,IF('Positionnement des balises'!$X$10=Z52,'Positionnement des balises'!$X$9,IF('Positionnement des balises'!$V$13=Z52,'Positionnement des balises'!$V$12,IF('Positionnement des balises'!$W$13=Z52,'Positionnement des balises'!$W$12,IF('Positionnement des balises'!$X$13=Z52,'Positionnement des balises'!$X$12,""))))))</f>
        <v/>
      </c>
      <c r="Z52" s="2">
        <f t="shared" si="3"/>
        <v>44</v>
      </c>
    </row>
    <row r="53" spans="2:26" customFormat="1" ht="52.5" customHeight="1" x14ac:dyDescent="0.25">
      <c r="C53" s="220">
        <v>20</v>
      </c>
      <c r="D53" s="221"/>
      <c r="E53" s="221"/>
      <c r="F53" s="221"/>
      <c r="G53" s="221">
        <v>2</v>
      </c>
      <c r="H53" s="221"/>
      <c r="I53" s="221"/>
      <c r="J53" s="221"/>
      <c r="K53" s="221"/>
      <c r="L53" s="253"/>
      <c r="Y53" s="2" t="str">
        <f>IF('Positionnement des balises'!$V$10=Z53,'Positionnement des balises'!$V$9,IF('Positionnement des balises'!$W$10=Z53,'Positionnement des balises'!$W$9,IF('Positionnement des balises'!$X$10=Z53,'Positionnement des balises'!$X$9,IF('Positionnement des balises'!$V$13=Z53,'Positionnement des balises'!$V$12,IF('Positionnement des balises'!$W$13=Z53,'Positionnement des balises'!$W$12,IF('Positionnement des balises'!$X$13=Z53,'Positionnement des balises'!$X$12,""))))))</f>
        <v/>
      </c>
      <c r="Z53" s="2">
        <f t="shared" si="3"/>
        <v>45</v>
      </c>
    </row>
    <row r="54" spans="2:26" customFormat="1" ht="52.5" customHeight="1" thickBot="1" x14ac:dyDescent="0.3">
      <c r="C54" s="222">
        <v>33</v>
      </c>
      <c r="D54" s="223"/>
      <c r="E54" s="223"/>
      <c r="F54" s="223"/>
      <c r="G54" s="223"/>
      <c r="H54" s="223"/>
      <c r="I54" s="223"/>
      <c r="J54" s="223"/>
      <c r="K54" s="223"/>
      <c r="L54" s="254"/>
      <c r="Y54" s="2" t="str">
        <f>IF('Positionnement des balises'!$V$10=Z54,'Positionnement des balises'!$V$9,IF('Positionnement des balises'!$W$10=Z54,'Positionnement des balises'!$W$9,IF('Positionnement des balises'!$X$10=Z54,'Positionnement des balises'!$X$9,IF('Positionnement des balises'!$V$13=Z54,'Positionnement des balises'!$V$12,IF('Positionnement des balises'!$W$13=Z54,'Positionnement des balises'!$W$12,IF('Positionnement des balises'!$X$13=Z54,'Positionnement des balises'!$X$12,""))))))</f>
        <v/>
      </c>
      <c r="Z54" s="2">
        <f t="shared" si="3"/>
        <v>46</v>
      </c>
    </row>
    <row r="55" spans="2:26" x14ac:dyDescent="0.25">
      <c r="G55" s="88" t="s">
        <v>40</v>
      </c>
      <c r="H55" s="88">
        <v>21.1</v>
      </c>
      <c r="N55" s="213" t="s">
        <v>7</v>
      </c>
      <c r="O55" s="213"/>
      <c r="P55" s="213"/>
      <c r="Y55" s="88" t="str">
        <f>IF('Positionnement des balises'!$V$10=Z55,'Positionnement des balises'!$V$9,IF('Positionnement des balises'!$W$10=Z55,'Positionnement des balises'!$W$9,IF('Positionnement des balises'!$X$10=Z55,'Positionnement des balises'!$X$9,IF('Positionnement des balises'!$V$13=Z55,'Positionnement des balises'!$V$12,IF('Positionnement des balises'!$W$13=Z55,'Positionnement des balises'!$W$12,IF('Positionnement des balises'!$X$13=Z55,'Positionnement des balises'!$X$12,""))))))</f>
        <v/>
      </c>
      <c r="Z55" s="88">
        <f t="shared" si="3"/>
        <v>47</v>
      </c>
    </row>
    <row r="56" spans="2:26" x14ac:dyDescent="0.25">
      <c r="N56" s="213"/>
      <c r="O56" s="213"/>
      <c r="P56" s="213"/>
      <c r="Y56" s="88" t="str">
        <f>IF('Positionnement des balises'!$V$10=Z56,'Positionnement des balises'!$V$9,IF('Positionnement des balises'!$W$10=Z56,'Positionnement des balises'!$W$9,IF('Positionnement des balises'!$X$10=Z56,'Positionnement des balises'!$X$9,IF('Positionnement des balises'!$V$13=Z56,'Positionnement des balises'!$V$12,IF('Positionnement des balises'!$W$13=Z56,'Positionnement des balises'!$W$12,IF('Positionnement des balises'!$X$13=Z56,'Positionnement des balises'!$X$12,""))))))</f>
        <v/>
      </c>
      <c r="Z56" s="88">
        <f t="shared" si="3"/>
        <v>48</v>
      </c>
    </row>
    <row r="57" spans="2:26" ht="14.45" customHeight="1" x14ac:dyDescent="0.25">
      <c r="B57" s="240" t="s">
        <v>6</v>
      </c>
      <c r="C57" s="240"/>
      <c r="D57" s="240"/>
      <c r="E57" s="89"/>
      <c r="N57" s="90" t="s">
        <v>4</v>
      </c>
      <c r="O57" s="90" t="s">
        <v>3</v>
      </c>
      <c r="P57" s="90" t="s">
        <v>2</v>
      </c>
      <c r="Y57" s="88" t="str">
        <f>IF('Positionnement des balises'!$V$10=Z57,'Positionnement des balises'!$V$9,IF('Positionnement des balises'!$W$10=Z57,'Positionnement des balises'!$W$9,IF('Positionnement des balises'!$X$10=Z57,'Positionnement des balises'!$X$9,IF('Positionnement des balises'!$V$13=Z57,'Positionnement des balises'!$V$12,IF('Positionnement des balises'!$W$13=Z57,'Positionnement des balises'!$W$12,IF('Positionnement des balises'!$X$13=Z57,'Positionnement des balises'!$X$12,""))))))</f>
        <v/>
      </c>
      <c r="Z57" s="88">
        <f t="shared" si="3"/>
        <v>49</v>
      </c>
    </row>
    <row r="58" spans="2:26" ht="14.45" customHeight="1" x14ac:dyDescent="0.25">
      <c r="B58" s="240"/>
      <c r="C58" s="240"/>
      <c r="D58" s="240"/>
      <c r="E58" s="89"/>
      <c r="G58" s="246" t="s">
        <v>5</v>
      </c>
      <c r="H58" s="246"/>
      <c r="I58" s="246"/>
      <c r="J58" s="246"/>
      <c r="K58" s="246"/>
      <c r="L58" s="246"/>
      <c r="N58" s="90">
        <v>1</v>
      </c>
      <c r="O58" s="90">
        <f t="shared" ref="O58:O89" si="4">IF($V$10=N58,C60,IF($W$10=N58,C60,IF($X$10=N58,C60,IF($V$13=N58,C60,IF($W$13=N58,C60,IF($X$13=N58,C60,0))))))</f>
        <v>0</v>
      </c>
      <c r="P58" s="90">
        <f t="shared" ref="P58:P89" si="5">IF($V$10=N58,D60,IF($W$10=N58,D60,IF($X$10=N58,D60,IF($V$13=N58,D60,IF($W$13=N58,D60,IF($X$13=N58,D60,0))))))</f>
        <v>0</v>
      </c>
      <c r="Y58" s="88" t="str">
        <f>IF('Positionnement des balises'!$V$10=Z58,'Positionnement des balises'!$V$9,IF('Positionnement des balises'!$W$10=Z58,'Positionnement des balises'!$W$9,IF('Positionnement des balises'!$X$10=Z58,'Positionnement des balises'!$X$9,IF('Positionnement des balises'!$V$13=Z58,'Positionnement des balises'!$V$12,IF('Positionnement des balises'!$W$13=Z58,'Positionnement des balises'!$W$12,IF('Positionnement des balises'!$X$13=Z58,'Positionnement des balises'!$X$12,""))))))</f>
        <v/>
      </c>
      <c r="Z58" s="88">
        <f t="shared" si="3"/>
        <v>50</v>
      </c>
    </row>
    <row r="59" spans="2:26" ht="14.45" customHeight="1" x14ac:dyDescent="0.25">
      <c r="B59" s="90" t="s">
        <v>4</v>
      </c>
      <c r="C59" s="90" t="s">
        <v>3</v>
      </c>
      <c r="D59" s="90" t="s">
        <v>2</v>
      </c>
      <c r="G59" s="246"/>
      <c r="H59" s="246"/>
      <c r="I59" s="246"/>
      <c r="J59" s="246"/>
      <c r="K59" s="246"/>
      <c r="L59" s="246"/>
      <c r="N59" s="90">
        <v>2</v>
      </c>
      <c r="O59" s="90">
        <f t="shared" si="4"/>
        <v>21.8</v>
      </c>
      <c r="P59" s="90">
        <f t="shared" si="5"/>
        <v>87.6</v>
      </c>
      <c r="Y59" s="88" t="str">
        <f>IF('Positionnement des balises'!$V$10=Z59,'Positionnement des balises'!$V$9,IF('Positionnement des balises'!$W$10=Z59,'Positionnement des balises'!$W$9,IF('Positionnement des balises'!$X$10=Z59,'Positionnement des balises'!$X$9,IF('Positionnement des balises'!$V$13=Z59,'Positionnement des balises'!$V$12,IF('Positionnement des balises'!$W$13=Z59,'Positionnement des balises'!$W$12,IF('Positionnement des balises'!$X$13=Z59,'Positionnement des balises'!$X$12,""))))))</f>
        <v/>
      </c>
      <c r="Z59" s="88">
        <f t="shared" si="3"/>
        <v>51</v>
      </c>
    </row>
    <row r="60" spans="2:26" ht="23.25" x14ac:dyDescent="0.3">
      <c r="B60" s="88">
        <v>1</v>
      </c>
      <c r="C60" s="88">
        <v>21.8</v>
      </c>
      <c r="D60" s="88">
        <v>90.5</v>
      </c>
      <c r="F60" s="91" t="s">
        <v>1</v>
      </c>
      <c r="G60" s="92">
        <f>IF(V10="","",INDEX($N$58:$P$133,MATCH(V10,$N$58:$N$133,0),2))</f>
        <v>21.8</v>
      </c>
      <c r="H60" s="92">
        <f>IF(W10="","",INDEX($N$58:$P$133,MATCH(W10,$N$58:$N$133,0),2))</f>
        <v>37.200000000000003</v>
      </c>
      <c r="I60" s="92" t="str">
        <f>IF(X10="","",INDEX($N$58:$P$133,MATCH(X10,$N$58:$N$133,0),2))</f>
        <v/>
      </c>
      <c r="J60" s="92" t="str">
        <f>IF(V13="","",INDEX($N$58:$P$133,MATCH(V13,$N$58:$N$133,0),2))</f>
        <v/>
      </c>
      <c r="K60" s="92" t="str">
        <f>IF(W13="","",INDEX($N$58:$P$133,MATCH(W13,$N$58:$N$133,0),2))</f>
        <v/>
      </c>
      <c r="L60" s="92">
        <f>IF(X13="","",INDEX($N$58:$P$133,MATCH(X13,$N$58:$N$133,0),2))</f>
        <v>48.5</v>
      </c>
      <c r="N60" s="90">
        <v>3</v>
      </c>
      <c r="O60" s="90">
        <f t="shared" si="4"/>
        <v>0</v>
      </c>
      <c r="P60" s="90">
        <f t="shared" si="5"/>
        <v>0</v>
      </c>
      <c r="Y60" s="88" t="str">
        <f>IF('Positionnement des balises'!$V$10=Z60,'Positionnement des balises'!$V$9,IF('Positionnement des balises'!$W$10=Z60,'Positionnement des balises'!$W$9,IF('Positionnement des balises'!$X$10=Z60,'Positionnement des balises'!$X$9,IF('Positionnement des balises'!$V$13=Z60,'Positionnement des balises'!$V$12,IF('Positionnement des balises'!$W$13=Z60,'Positionnement des balises'!$W$12,IF('Positionnement des balises'!$X$13=Z60,'Positionnement des balises'!$X$12,""))))))</f>
        <v/>
      </c>
      <c r="Z60" s="88">
        <f t="shared" si="3"/>
        <v>52</v>
      </c>
    </row>
    <row r="61" spans="2:26" ht="23.25" x14ac:dyDescent="0.3">
      <c r="B61" s="88">
        <v>2</v>
      </c>
      <c r="C61" s="88">
        <v>21.8</v>
      </c>
      <c r="D61" s="88">
        <v>87.6</v>
      </c>
      <c r="F61" s="91" t="s">
        <v>0</v>
      </c>
      <c r="G61" s="92">
        <f>IF(V10="","",INDEX($N$58:$P$133,MATCH(V10,$N$58:$N$133,0),3))</f>
        <v>87.6</v>
      </c>
      <c r="H61" s="92">
        <f>IF(W10="","",INDEX($N$58:$P$133,MATCH(W10,$N$58:$N$133,0),3))</f>
        <v>72.8</v>
      </c>
      <c r="I61" s="92" t="str">
        <f>IF(X10="","",INDEX($N$58:$P$133,MATCH(X10,$N$58:$N$133,0),3))</f>
        <v/>
      </c>
      <c r="J61" s="92" t="str">
        <f>IF(V13="","",INDEX($N$58:$P$133,MATCH(V13,$N$58:$N$133,0),3))</f>
        <v/>
      </c>
      <c r="K61" s="92" t="str">
        <f>IF(W13="","",INDEX($N$58:$P$133,MATCH(W13,$N$58:$N$133,0),3))</f>
        <v/>
      </c>
      <c r="L61" s="92">
        <f>IF(X13="","",INDEX($N$58:$P$133,MATCH(X13,$N$58:$N$133,0),3))</f>
        <v>62.8</v>
      </c>
      <c r="N61" s="90">
        <v>4</v>
      </c>
      <c r="O61" s="90">
        <f t="shared" si="4"/>
        <v>0</v>
      </c>
      <c r="P61" s="90">
        <f t="shared" si="5"/>
        <v>0</v>
      </c>
      <c r="Y61" s="88" t="str">
        <f>IF('Positionnement des balises'!$V$10=Z61,'Positionnement des balises'!$V$9,IF('Positionnement des balises'!$W$10=Z61,'Positionnement des balises'!$W$9,IF('Positionnement des balises'!$X$10=Z61,'Positionnement des balises'!$X$9,IF('Positionnement des balises'!$V$13=Z61,'Positionnement des balises'!$V$12,IF('Positionnement des balises'!$W$13=Z61,'Positionnement des balises'!$W$12,IF('Positionnement des balises'!$X$13=Z61,'Positionnement des balises'!$X$12,""))))))</f>
        <v/>
      </c>
      <c r="Z61" s="88">
        <f t="shared" si="3"/>
        <v>53</v>
      </c>
    </row>
    <row r="62" spans="2:26" x14ac:dyDescent="0.25">
      <c r="B62" s="88">
        <v>3</v>
      </c>
      <c r="C62" s="88">
        <v>18.8</v>
      </c>
      <c r="D62" s="88">
        <v>87.6</v>
      </c>
      <c r="N62" s="90">
        <v>5</v>
      </c>
      <c r="O62" s="90">
        <f t="shared" si="4"/>
        <v>0</v>
      </c>
      <c r="P62" s="90">
        <f t="shared" si="5"/>
        <v>0</v>
      </c>
      <c r="Y62" s="88" t="str">
        <f>IF('Positionnement des balises'!$V$10=Z62,'Positionnement des balises'!$V$9,IF('Positionnement des balises'!$W$10=Z62,'Positionnement des balises'!$W$9,IF('Positionnement des balises'!$X$10=Z62,'Positionnement des balises'!$X$9,IF('Positionnement des balises'!$V$13=Z62,'Positionnement des balises'!$V$12,IF('Positionnement des balises'!$W$13=Z62,'Positionnement des balises'!$W$12,IF('Positionnement des balises'!$X$13=Z62,'Positionnement des balises'!$X$12,""))))))</f>
        <v/>
      </c>
      <c r="Z62" s="88">
        <f t="shared" si="3"/>
        <v>54</v>
      </c>
    </row>
    <row r="63" spans="2:26" x14ac:dyDescent="0.25">
      <c r="B63" s="88">
        <v>4</v>
      </c>
      <c r="C63" s="88">
        <v>20.8</v>
      </c>
      <c r="D63" s="88">
        <v>80.5</v>
      </c>
      <c r="N63" s="90">
        <v>6</v>
      </c>
      <c r="O63" s="90">
        <f t="shared" si="4"/>
        <v>0</v>
      </c>
      <c r="P63" s="90">
        <f t="shared" si="5"/>
        <v>0</v>
      </c>
      <c r="Y63" s="88" t="str">
        <f>IF('Positionnement des balises'!$V$10=Z63,'Positionnement des balises'!$V$9,IF('Positionnement des balises'!$W$10=Z63,'Positionnement des balises'!$W$9,IF('Positionnement des balises'!$X$10=Z63,'Positionnement des balises'!$X$9,IF('Positionnement des balises'!$V$13=Z63,'Positionnement des balises'!$V$12,IF('Positionnement des balises'!$W$13=Z63,'Positionnement des balises'!$W$12,IF('Positionnement des balises'!$X$13=Z63,'Positionnement des balises'!$X$12,""))))))</f>
        <v/>
      </c>
      <c r="Z63" s="88">
        <f t="shared" si="3"/>
        <v>55</v>
      </c>
    </row>
    <row r="64" spans="2:26" x14ac:dyDescent="0.25">
      <c r="B64" s="88">
        <v>5</v>
      </c>
      <c r="C64" s="88">
        <v>14</v>
      </c>
      <c r="D64" s="88">
        <v>80</v>
      </c>
      <c r="N64" s="90">
        <v>7</v>
      </c>
      <c r="O64" s="90">
        <f t="shared" si="4"/>
        <v>0</v>
      </c>
      <c r="P64" s="90">
        <f t="shared" si="5"/>
        <v>0</v>
      </c>
      <c r="Y64" s="88" t="str">
        <f>IF('Positionnement des balises'!$V$10=Z64,'Positionnement des balises'!$V$9,IF('Positionnement des balises'!$W$10=Z64,'Positionnement des balises'!$W$9,IF('Positionnement des balises'!$X$10=Z64,'Positionnement des balises'!$X$9,IF('Positionnement des balises'!$V$13=Z64,'Positionnement des balises'!$V$12,IF('Positionnement des balises'!$W$13=Z64,'Positionnement des balises'!$W$12,IF('Positionnement des balises'!$X$13=Z64,'Positionnement des balises'!$X$12,""))))))</f>
        <v/>
      </c>
      <c r="Z64" s="88">
        <f t="shared" si="3"/>
        <v>56</v>
      </c>
    </row>
    <row r="65" spans="2:26" x14ac:dyDescent="0.25">
      <c r="B65" s="88">
        <v>6</v>
      </c>
      <c r="C65" s="88">
        <v>16</v>
      </c>
      <c r="D65" s="88">
        <v>74</v>
      </c>
      <c r="N65" s="90">
        <v>8</v>
      </c>
      <c r="O65" s="90">
        <f t="shared" si="4"/>
        <v>0</v>
      </c>
      <c r="P65" s="90">
        <f t="shared" si="5"/>
        <v>0</v>
      </c>
      <c r="Y65" s="88" t="str">
        <f>IF('Positionnement des balises'!$V$10=Z65,'Positionnement des balises'!$V$9,IF('Positionnement des balises'!$W$10=Z65,'Positionnement des balises'!$W$9,IF('Positionnement des balises'!$X$10=Z65,'Positionnement des balises'!$X$9,IF('Positionnement des balises'!$V$13=Z65,'Positionnement des balises'!$V$12,IF('Positionnement des balises'!$W$13=Z65,'Positionnement des balises'!$W$12,IF('Positionnement des balises'!$X$13=Z65,'Positionnement des balises'!$X$12,""))))))</f>
        <v/>
      </c>
      <c r="Z65" s="88">
        <f t="shared" si="3"/>
        <v>57</v>
      </c>
    </row>
    <row r="66" spans="2:26" x14ac:dyDescent="0.25">
      <c r="B66" s="88">
        <v>7</v>
      </c>
      <c r="C66" s="88">
        <v>16.5</v>
      </c>
      <c r="D66" s="88">
        <v>72</v>
      </c>
      <c r="N66" s="90">
        <v>9</v>
      </c>
      <c r="O66" s="90">
        <f t="shared" si="4"/>
        <v>0</v>
      </c>
      <c r="P66" s="90">
        <f t="shared" si="5"/>
        <v>0</v>
      </c>
      <c r="Y66" s="88" t="str">
        <f>IF('Positionnement des balises'!$V$10=Z66,'Positionnement des balises'!$V$9,IF('Positionnement des balises'!$W$10=Z66,'Positionnement des balises'!$W$9,IF('Positionnement des balises'!$X$10=Z66,'Positionnement des balises'!$X$9,IF('Positionnement des balises'!$V$13=Z66,'Positionnement des balises'!$V$12,IF('Positionnement des balises'!$W$13=Z66,'Positionnement des balises'!$W$12,IF('Positionnement des balises'!$X$13=Z66,'Positionnement des balises'!$X$12,""))))))</f>
        <v/>
      </c>
      <c r="Z66" s="88">
        <f t="shared" si="3"/>
        <v>58</v>
      </c>
    </row>
    <row r="67" spans="2:26" ht="14.45" customHeight="1" x14ac:dyDescent="0.4">
      <c r="B67" s="88">
        <v>8</v>
      </c>
      <c r="C67" s="88">
        <v>24</v>
      </c>
      <c r="D67" s="88">
        <v>71.5</v>
      </c>
      <c r="I67" s="87"/>
      <c r="J67" s="87"/>
      <c r="K67" s="87"/>
      <c r="N67" s="90">
        <v>10</v>
      </c>
      <c r="O67" s="90">
        <f t="shared" si="4"/>
        <v>0</v>
      </c>
      <c r="P67" s="90">
        <f t="shared" si="5"/>
        <v>0</v>
      </c>
      <c r="Y67" s="88" t="str">
        <f>IF('Positionnement des balises'!$V$10=Z67,'Positionnement des balises'!$V$9,IF('Positionnement des balises'!$W$10=Z67,'Positionnement des balises'!$W$9,IF('Positionnement des balises'!$X$10=Z67,'Positionnement des balises'!$X$9,IF('Positionnement des balises'!$V$13=Z67,'Positionnement des balises'!$V$12,IF('Positionnement des balises'!$W$13=Z67,'Positionnement des balises'!$W$12,IF('Positionnement des balises'!$X$13=Z67,'Positionnement des balises'!$X$12,""))))))</f>
        <v/>
      </c>
      <c r="Z67" s="88">
        <f t="shared" si="3"/>
        <v>59</v>
      </c>
    </row>
    <row r="68" spans="2:26" ht="14.45" customHeight="1" x14ac:dyDescent="0.4">
      <c r="B68" s="88">
        <v>9</v>
      </c>
      <c r="C68" s="88">
        <v>24</v>
      </c>
      <c r="D68" s="88">
        <v>79</v>
      </c>
      <c r="I68" s="87"/>
      <c r="J68" s="87"/>
      <c r="K68" s="87"/>
      <c r="N68" s="90">
        <v>11</v>
      </c>
      <c r="O68" s="90">
        <f t="shared" si="4"/>
        <v>0</v>
      </c>
      <c r="P68" s="90">
        <f t="shared" si="5"/>
        <v>0</v>
      </c>
      <c r="Y68" s="88" t="str">
        <f>IF('Positionnement des balises'!$V$10=Z68,'Positionnement des balises'!$V$9,IF('Positionnement des balises'!$W$10=Z68,'Positionnement des balises'!$W$9,IF('Positionnement des balises'!$X$10=Z68,'Positionnement des balises'!$X$9,IF('Positionnement des balises'!$V$13=Z68,'Positionnement des balises'!$V$12,IF('Positionnement des balises'!$W$13=Z68,'Positionnement des balises'!$W$12,IF('Positionnement des balises'!$X$13=Z68,'Positionnement des balises'!$X$12,""))))))</f>
        <v/>
      </c>
      <c r="Z68" s="88">
        <f t="shared" si="3"/>
        <v>60</v>
      </c>
    </row>
    <row r="69" spans="2:26" ht="14.45" customHeight="1" x14ac:dyDescent="0.25">
      <c r="B69" s="88">
        <v>10</v>
      </c>
      <c r="C69" s="88">
        <v>26</v>
      </c>
      <c r="D69" s="88">
        <v>81</v>
      </c>
      <c r="N69" s="90">
        <v>12</v>
      </c>
      <c r="O69" s="90">
        <f t="shared" si="4"/>
        <v>0</v>
      </c>
      <c r="P69" s="90">
        <f t="shared" si="5"/>
        <v>0</v>
      </c>
      <c r="Y69" s="88" t="str">
        <f>IF('Positionnement des balises'!$V$10=Z69,'Positionnement des balises'!$V$9,IF('Positionnement des balises'!$W$10=Z69,'Positionnement des balises'!$W$9,IF('Positionnement des balises'!$X$10=Z69,'Positionnement des balises'!$X$9,IF('Positionnement des balises'!$V$13=Z69,'Positionnement des balises'!$V$12,IF('Positionnement des balises'!$W$13=Z69,'Positionnement des balises'!$W$12,IF('Positionnement des balises'!$X$13=Z69,'Positionnement des balises'!$X$12,""))))))</f>
        <v/>
      </c>
      <c r="Z69" s="88">
        <f t="shared" si="3"/>
        <v>61</v>
      </c>
    </row>
    <row r="70" spans="2:26" ht="25.15" customHeight="1" x14ac:dyDescent="0.25">
      <c r="B70" s="88">
        <v>11</v>
      </c>
      <c r="C70" s="88">
        <v>33.200000000000003</v>
      </c>
      <c r="D70" s="88">
        <v>75.8</v>
      </c>
      <c r="N70" s="90">
        <v>13</v>
      </c>
      <c r="O70" s="90">
        <f t="shared" si="4"/>
        <v>0</v>
      </c>
      <c r="P70" s="90">
        <f t="shared" si="5"/>
        <v>0</v>
      </c>
      <c r="Y70" s="88" t="str">
        <f>IF('Positionnement des balises'!$V$10=Z70,'Positionnement des balises'!$V$9,IF('Positionnement des balises'!$W$10=Z70,'Positionnement des balises'!$W$9,IF('Positionnement des balises'!$X$10=Z70,'Positionnement des balises'!$X$9,IF('Positionnement des balises'!$V$13=Z70,'Positionnement des balises'!$V$12,IF('Positionnement des balises'!$W$13=Z70,'Positionnement des balises'!$W$12,IF('Positionnement des balises'!$X$13=Z70,'Positionnement des balises'!$X$12,""))))))</f>
        <v/>
      </c>
      <c r="Z70" s="88">
        <f t="shared" si="3"/>
        <v>62</v>
      </c>
    </row>
    <row r="71" spans="2:26" ht="25.15" customHeight="1" x14ac:dyDescent="0.25">
      <c r="B71" s="88">
        <v>12</v>
      </c>
      <c r="C71" s="88">
        <v>37.200000000000003</v>
      </c>
      <c r="D71" s="88">
        <v>81</v>
      </c>
      <c r="N71" s="90">
        <v>14</v>
      </c>
      <c r="O71" s="90">
        <f t="shared" si="4"/>
        <v>0</v>
      </c>
      <c r="P71" s="90">
        <f t="shared" si="5"/>
        <v>0</v>
      </c>
      <c r="Y71" s="88" t="str">
        <f>IF('Positionnement des balises'!$V$10=Z71,'Positionnement des balises'!$V$9,IF('Positionnement des balises'!$W$10=Z71,'Positionnement des balises'!$W$9,IF('Positionnement des balises'!$X$10=Z71,'Positionnement des balises'!$X$9,IF('Positionnement des balises'!$V$13=Z71,'Positionnement des balises'!$V$12,IF('Positionnement des balises'!$W$13=Z71,'Positionnement des balises'!$W$12,IF('Positionnement des balises'!$X$13=Z71,'Positionnement des balises'!$X$12,""))))))</f>
        <v/>
      </c>
      <c r="Z71" s="88">
        <f t="shared" si="3"/>
        <v>63</v>
      </c>
    </row>
    <row r="72" spans="2:26" ht="25.15" customHeight="1" x14ac:dyDescent="0.25">
      <c r="B72" s="88">
        <v>13</v>
      </c>
      <c r="C72" s="88">
        <v>39</v>
      </c>
      <c r="D72" s="88">
        <v>85</v>
      </c>
      <c r="N72" s="90">
        <v>15</v>
      </c>
      <c r="O72" s="90">
        <f t="shared" si="4"/>
        <v>0</v>
      </c>
      <c r="P72" s="90">
        <f t="shared" si="5"/>
        <v>0</v>
      </c>
      <c r="Y72" s="88" t="str">
        <f>IF('Positionnement des balises'!$V$10=Z72,'Positionnement des balises'!$V$9,IF('Positionnement des balises'!$W$10=Z72,'Positionnement des balises'!$W$9,IF('Positionnement des balises'!$X$10=Z72,'Positionnement des balises'!$X$9,IF('Positionnement des balises'!$V$13=Z72,'Positionnement des balises'!$V$12,IF('Positionnement des balises'!$W$13=Z72,'Positionnement des balises'!$W$12,IF('Positionnement des balises'!$X$13=Z72,'Positionnement des balises'!$X$12,""))))))</f>
        <v/>
      </c>
      <c r="Z72" s="88">
        <f t="shared" si="3"/>
        <v>64</v>
      </c>
    </row>
    <row r="73" spans="2:26" ht="25.15" customHeight="1" x14ac:dyDescent="0.25">
      <c r="B73" s="88">
        <v>14</v>
      </c>
      <c r="C73" s="88">
        <v>40</v>
      </c>
      <c r="D73" s="88">
        <v>77</v>
      </c>
      <c r="N73" s="90">
        <v>16</v>
      </c>
      <c r="O73" s="90">
        <f t="shared" si="4"/>
        <v>37.200000000000003</v>
      </c>
      <c r="P73" s="90">
        <f t="shared" si="5"/>
        <v>72.8</v>
      </c>
      <c r="Y73" s="88" t="str">
        <f>IF('Positionnement des balises'!$V$10=Z73,'Positionnement des balises'!$V$9,IF('Positionnement des balises'!$W$10=Z73,'Positionnement des balises'!$W$9,IF('Positionnement des balises'!$X$10=Z73,'Positionnement des balises'!$X$9,IF('Positionnement des balises'!$V$13=Z73,'Positionnement des balises'!$V$12,IF('Positionnement des balises'!$W$13=Z73,'Positionnement des balises'!$W$12,IF('Positionnement des balises'!$X$13=Z73,'Positionnement des balises'!$X$12,""))))))</f>
        <v/>
      </c>
      <c r="Z73" s="88">
        <f t="shared" si="3"/>
        <v>65</v>
      </c>
    </row>
    <row r="74" spans="2:26" ht="25.15" customHeight="1" x14ac:dyDescent="0.25">
      <c r="B74" s="88">
        <v>15</v>
      </c>
      <c r="C74" s="88">
        <v>38.299999999999997</v>
      </c>
      <c r="D74" s="88">
        <v>75</v>
      </c>
      <c r="N74" s="90">
        <v>17</v>
      </c>
      <c r="O74" s="90">
        <f t="shared" si="4"/>
        <v>0</v>
      </c>
      <c r="P74" s="90">
        <f t="shared" si="5"/>
        <v>0</v>
      </c>
      <c r="Y74" s="88" t="str">
        <f>IF('Positionnement des balises'!$V$10=Z74,'Positionnement des balises'!$V$9,IF('Positionnement des balises'!$W$10=Z74,'Positionnement des balises'!$W$9,IF('Positionnement des balises'!$X$10=Z74,'Positionnement des balises'!$X$9,IF('Positionnement des balises'!$V$13=Z74,'Positionnement des balises'!$V$12,IF('Positionnement des balises'!$W$13=Z74,'Positionnement des balises'!$W$12,IF('Positionnement des balises'!$X$13=Z74,'Positionnement des balises'!$X$12,""))))))</f>
        <v/>
      </c>
      <c r="Z74" s="88">
        <f t="shared" ref="Z74:Z84" si="6">Z73+1</f>
        <v>66</v>
      </c>
    </row>
    <row r="75" spans="2:26" ht="25.15" customHeight="1" x14ac:dyDescent="0.25">
      <c r="B75" s="88">
        <v>16</v>
      </c>
      <c r="C75" s="88">
        <v>37.200000000000003</v>
      </c>
      <c r="D75" s="88">
        <v>72.8</v>
      </c>
      <c r="N75" s="90">
        <v>18</v>
      </c>
      <c r="O75" s="90">
        <f t="shared" si="4"/>
        <v>0</v>
      </c>
      <c r="P75" s="90">
        <f t="shared" si="5"/>
        <v>0</v>
      </c>
      <c r="Y75" s="88" t="str">
        <f>IF('Positionnement des balises'!$V$10=Z75,'Positionnement des balises'!$V$9,IF('Positionnement des balises'!$W$10=Z75,'Positionnement des balises'!$W$9,IF('Positionnement des balises'!$X$10=Z75,'Positionnement des balises'!$X$9,IF('Positionnement des balises'!$V$13=Z75,'Positionnement des balises'!$V$12,IF('Positionnement des balises'!$W$13=Z75,'Positionnement des balises'!$W$12,IF('Positionnement des balises'!$X$13=Z75,'Positionnement des balises'!$X$12,""))))))</f>
        <v/>
      </c>
      <c r="Z75" s="88">
        <f t="shared" si="6"/>
        <v>67</v>
      </c>
    </row>
    <row r="76" spans="2:26" ht="25.15" customHeight="1" x14ac:dyDescent="0.25">
      <c r="B76" s="88">
        <v>17</v>
      </c>
      <c r="C76" s="88">
        <v>46.8</v>
      </c>
      <c r="D76" s="88">
        <v>72.5</v>
      </c>
      <c r="N76" s="90">
        <v>19</v>
      </c>
      <c r="O76" s="90">
        <f t="shared" si="4"/>
        <v>0</v>
      </c>
      <c r="P76" s="90">
        <f t="shared" si="5"/>
        <v>0</v>
      </c>
      <c r="Y76" s="88" t="str">
        <f>IF('Positionnement des balises'!$V$10=Z76,'Positionnement des balises'!$V$9,IF('Positionnement des balises'!$W$10=Z76,'Positionnement des balises'!$W$9,IF('Positionnement des balises'!$X$10=Z76,'Positionnement des balises'!$X$9,IF('Positionnement des balises'!$V$13=Z76,'Positionnement des balises'!$V$12,IF('Positionnement des balises'!$W$13=Z76,'Positionnement des balises'!$W$12,IF('Positionnement des balises'!$X$13=Z76,'Positionnement des balises'!$X$12,""))))))</f>
        <v/>
      </c>
      <c r="Z76" s="88">
        <f t="shared" si="6"/>
        <v>68</v>
      </c>
    </row>
    <row r="77" spans="2:26" x14ac:dyDescent="0.25">
      <c r="B77" s="88">
        <v>18</v>
      </c>
      <c r="C77" s="88">
        <v>72.7</v>
      </c>
      <c r="D77" s="88">
        <v>81.5</v>
      </c>
      <c r="N77" s="90">
        <v>20</v>
      </c>
      <c r="O77" s="90">
        <f t="shared" si="4"/>
        <v>0</v>
      </c>
      <c r="P77" s="90">
        <f t="shared" si="5"/>
        <v>0</v>
      </c>
      <c r="Y77" s="88" t="str">
        <f>IF('Positionnement des balises'!$V$10=Z77,'Positionnement des balises'!$V$9,IF('Positionnement des balises'!$W$10=Z77,'Positionnement des balises'!$W$9,IF('Positionnement des balises'!$X$10=Z77,'Positionnement des balises'!$X$9,IF('Positionnement des balises'!$V$13=Z77,'Positionnement des balises'!$V$12,IF('Positionnement des balises'!$W$13=Z77,'Positionnement des balises'!$W$12,IF('Positionnement des balises'!$X$13=Z77,'Positionnement des balises'!$X$12,""))))))</f>
        <v/>
      </c>
      <c r="Z77" s="88">
        <f t="shared" si="6"/>
        <v>69</v>
      </c>
    </row>
    <row r="78" spans="2:26" x14ac:dyDescent="0.25">
      <c r="B78" s="88">
        <v>19</v>
      </c>
      <c r="C78" s="88">
        <v>83</v>
      </c>
      <c r="D78" s="88">
        <v>80.2</v>
      </c>
      <c r="N78" s="90">
        <v>21</v>
      </c>
      <c r="O78" s="90">
        <f t="shared" si="4"/>
        <v>0</v>
      </c>
      <c r="P78" s="90">
        <f t="shared" si="5"/>
        <v>0</v>
      </c>
      <c r="Y78" s="88" t="str">
        <f>IF('Positionnement des balises'!$V$10=Z78,'Positionnement des balises'!$V$9,IF('Positionnement des balises'!$W$10=Z78,'Positionnement des balises'!$W$9,IF('Positionnement des balises'!$X$10=Z78,'Positionnement des balises'!$X$9,IF('Positionnement des balises'!$V$13=Z78,'Positionnement des balises'!$V$12,IF('Positionnement des balises'!$W$13=Z78,'Positionnement des balises'!$W$12,IF('Positionnement des balises'!$X$13=Z78,'Positionnement des balises'!$X$12,""))))))</f>
        <v/>
      </c>
      <c r="Z78" s="88">
        <f t="shared" si="6"/>
        <v>70</v>
      </c>
    </row>
    <row r="79" spans="2:26" x14ac:dyDescent="0.25">
      <c r="B79" s="88">
        <v>20</v>
      </c>
      <c r="C79" s="88">
        <v>88.5</v>
      </c>
      <c r="D79" s="88">
        <v>78.8</v>
      </c>
      <c r="N79" s="90">
        <v>22</v>
      </c>
      <c r="O79" s="90">
        <f t="shared" si="4"/>
        <v>0</v>
      </c>
      <c r="P79" s="90">
        <f t="shared" si="5"/>
        <v>0</v>
      </c>
      <c r="Y79" s="88" t="str">
        <f>IF('Positionnement des balises'!$V$10=Z79,'Positionnement des balises'!$V$9,IF('Positionnement des balises'!$W$10=Z79,'Positionnement des balises'!$W$9,IF('Positionnement des balises'!$X$10=Z79,'Positionnement des balises'!$X$9,IF('Positionnement des balises'!$V$13=Z79,'Positionnement des balises'!$V$12,IF('Positionnement des balises'!$W$13=Z79,'Positionnement des balises'!$W$12,IF('Positionnement des balises'!$X$13=Z79,'Positionnement des balises'!$X$12,""))))))</f>
        <v/>
      </c>
      <c r="Z79" s="88">
        <f t="shared" si="6"/>
        <v>71</v>
      </c>
    </row>
    <row r="80" spans="2:26" x14ac:dyDescent="0.25">
      <c r="B80" s="88">
        <v>21</v>
      </c>
      <c r="C80" s="88">
        <v>91</v>
      </c>
      <c r="D80" s="88">
        <v>77</v>
      </c>
      <c r="N80" s="90">
        <v>23</v>
      </c>
      <c r="O80" s="90">
        <f t="shared" si="4"/>
        <v>0</v>
      </c>
      <c r="P80" s="90">
        <f t="shared" si="5"/>
        <v>0</v>
      </c>
      <c r="Y80" s="88" t="str">
        <f>IF('Positionnement des balises'!$V$10=Z80,'Positionnement des balises'!$V$9,IF('Positionnement des balises'!$W$10=Z80,'Positionnement des balises'!$W$9,IF('Positionnement des balises'!$X$10=Z80,'Positionnement des balises'!$X$9,IF('Positionnement des balises'!$V$13=Z80,'Positionnement des balises'!$V$12,IF('Positionnement des balises'!$W$13=Z80,'Positionnement des balises'!$W$12,IF('Positionnement des balises'!$X$13=Z80,'Positionnement des balises'!$X$12,""))))))</f>
        <v/>
      </c>
      <c r="Z80" s="88">
        <f t="shared" si="6"/>
        <v>72</v>
      </c>
    </row>
    <row r="81" spans="2:26" x14ac:dyDescent="0.25">
      <c r="B81" s="88">
        <v>22</v>
      </c>
      <c r="C81" s="88">
        <v>87</v>
      </c>
      <c r="D81" s="88">
        <v>73.400000000000006</v>
      </c>
      <c r="N81" s="90">
        <v>24</v>
      </c>
      <c r="O81" s="90">
        <f t="shared" si="4"/>
        <v>0</v>
      </c>
      <c r="P81" s="90">
        <f t="shared" si="5"/>
        <v>0</v>
      </c>
      <c r="Y81" s="88" t="str">
        <f>IF('Positionnement des balises'!$V$10=Z81,'Positionnement des balises'!$V$9,IF('Positionnement des balises'!$W$10=Z81,'Positionnement des balises'!$W$9,IF('Positionnement des balises'!$X$10=Z81,'Positionnement des balises'!$X$9,IF('Positionnement des balises'!$V$13=Z81,'Positionnement des balises'!$V$12,IF('Positionnement des balises'!$W$13=Z81,'Positionnement des balises'!$W$12,IF('Positionnement des balises'!$X$13=Z81,'Positionnement des balises'!$X$12,""))))))</f>
        <v/>
      </c>
      <c r="Z81" s="88">
        <f t="shared" si="6"/>
        <v>73</v>
      </c>
    </row>
    <row r="82" spans="2:26" x14ac:dyDescent="0.25">
      <c r="B82" s="88">
        <v>23</v>
      </c>
      <c r="C82" s="88">
        <v>76</v>
      </c>
      <c r="D82" s="88">
        <v>76.5</v>
      </c>
      <c r="N82" s="90">
        <v>25</v>
      </c>
      <c r="O82" s="90">
        <f t="shared" si="4"/>
        <v>0</v>
      </c>
      <c r="P82" s="90">
        <f t="shared" si="5"/>
        <v>0</v>
      </c>
      <c r="Y82" s="88" t="str">
        <f>IF('Positionnement des balises'!$V$10=Z82,'Positionnement des balises'!$V$9,IF('Positionnement des balises'!$W$10=Z82,'Positionnement des balises'!$W$9,IF('Positionnement des balises'!$X$10=Z82,'Positionnement des balises'!$X$9,IF('Positionnement des balises'!$V$13=Z82,'Positionnement des balises'!$V$12,IF('Positionnement des balises'!$W$13=Z82,'Positionnement des balises'!$W$12,IF('Positionnement des balises'!$X$13=Z82,'Positionnement des balises'!$X$12,""))))))</f>
        <v/>
      </c>
      <c r="Z82" s="88">
        <f t="shared" si="6"/>
        <v>74</v>
      </c>
    </row>
    <row r="83" spans="2:26" x14ac:dyDescent="0.25">
      <c r="B83" s="88">
        <v>24</v>
      </c>
      <c r="C83" s="88">
        <v>63.8</v>
      </c>
      <c r="D83" s="88">
        <v>72.8</v>
      </c>
      <c r="N83" s="90">
        <v>26</v>
      </c>
      <c r="O83" s="90">
        <f t="shared" si="4"/>
        <v>0</v>
      </c>
      <c r="P83" s="90">
        <f t="shared" si="5"/>
        <v>0</v>
      </c>
      <c r="Y83" s="88" t="str">
        <f>IF('Positionnement des balises'!$V$10=Z83,'Positionnement des balises'!$V$9,IF('Positionnement des balises'!$W$10=Z83,'Positionnement des balises'!$W$9,IF('Positionnement des balises'!$X$10=Z83,'Positionnement des balises'!$X$9,IF('Positionnement des balises'!$V$13=Z83,'Positionnement des balises'!$V$12,IF('Positionnement des balises'!$W$13=Z83,'Positionnement des balises'!$W$12,IF('Positionnement des balises'!$X$13=Z83,'Positionnement des balises'!$X$12,""))))))</f>
        <v/>
      </c>
      <c r="Z83" s="88">
        <f t="shared" si="6"/>
        <v>75</v>
      </c>
    </row>
    <row r="84" spans="2:26" x14ac:dyDescent="0.25">
      <c r="B84" s="88">
        <v>25</v>
      </c>
      <c r="C84" s="88">
        <v>60.8</v>
      </c>
      <c r="D84" s="88">
        <v>74.099999999999994</v>
      </c>
      <c r="N84" s="90">
        <v>27</v>
      </c>
      <c r="O84" s="90">
        <f t="shared" si="4"/>
        <v>0</v>
      </c>
      <c r="P84" s="90">
        <f t="shared" si="5"/>
        <v>0</v>
      </c>
      <c r="Y84" s="88" t="str">
        <f>IF('Positionnement des balises'!$V$10=Z84,'Positionnement des balises'!$V$9,IF('Positionnement des balises'!$W$10=Z84,'Positionnement des balises'!$W$9,IF('Positionnement des balises'!$X$10=Z84,'Positionnement des balises'!$X$9,IF('Positionnement des balises'!$V$13=Z84,'Positionnement des balises'!$V$12,IF('Positionnement des balises'!$W$13=Z84,'Positionnement des balises'!$W$12,IF('Positionnement des balises'!$X$13=Z84,'Positionnement des balises'!$X$12,""))))))</f>
        <v/>
      </c>
      <c r="Z84" s="88">
        <f t="shared" si="6"/>
        <v>76</v>
      </c>
    </row>
    <row r="85" spans="2:26" x14ac:dyDescent="0.25">
      <c r="B85" s="88">
        <v>26</v>
      </c>
      <c r="C85" s="88">
        <v>55.8</v>
      </c>
      <c r="D85" s="88">
        <v>70.5</v>
      </c>
      <c r="N85" s="90">
        <v>28</v>
      </c>
      <c r="O85" s="90">
        <f t="shared" si="4"/>
        <v>0</v>
      </c>
      <c r="P85" s="90">
        <f t="shared" si="5"/>
        <v>0</v>
      </c>
    </row>
    <row r="86" spans="2:26" x14ac:dyDescent="0.25">
      <c r="B86" s="88">
        <v>27</v>
      </c>
      <c r="C86" s="88">
        <v>49.3</v>
      </c>
      <c r="D86" s="88">
        <v>66.2</v>
      </c>
      <c r="N86" s="90">
        <v>29</v>
      </c>
      <c r="O86" s="90">
        <f t="shared" si="4"/>
        <v>0</v>
      </c>
      <c r="P86" s="90">
        <f t="shared" si="5"/>
        <v>0</v>
      </c>
    </row>
    <row r="87" spans="2:26" x14ac:dyDescent="0.25">
      <c r="B87" s="88">
        <v>28</v>
      </c>
      <c r="C87" s="88">
        <v>48.8</v>
      </c>
      <c r="D87" s="88">
        <v>68.5</v>
      </c>
      <c r="N87" s="90">
        <v>30</v>
      </c>
      <c r="O87" s="90">
        <f t="shared" si="4"/>
        <v>0</v>
      </c>
      <c r="P87" s="90">
        <f t="shared" si="5"/>
        <v>0</v>
      </c>
    </row>
    <row r="88" spans="2:26" x14ac:dyDescent="0.25">
      <c r="B88" s="88">
        <v>29</v>
      </c>
      <c r="C88" s="88">
        <v>43.5</v>
      </c>
      <c r="D88" s="88">
        <v>66</v>
      </c>
      <c r="N88" s="90">
        <v>31</v>
      </c>
      <c r="O88" s="90">
        <f t="shared" si="4"/>
        <v>0</v>
      </c>
      <c r="P88" s="90">
        <f t="shared" si="5"/>
        <v>0</v>
      </c>
    </row>
    <row r="89" spans="2:26" x14ac:dyDescent="0.25">
      <c r="B89" s="88">
        <v>30</v>
      </c>
      <c r="C89" s="88">
        <v>44</v>
      </c>
      <c r="D89" s="88">
        <v>68.5</v>
      </c>
      <c r="N89" s="90">
        <v>32</v>
      </c>
      <c r="O89" s="90">
        <f t="shared" si="4"/>
        <v>0</v>
      </c>
      <c r="P89" s="90">
        <f t="shared" si="5"/>
        <v>0</v>
      </c>
    </row>
    <row r="90" spans="2:26" x14ac:dyDescent="0.25">
      <c r="B90" s="88">
        <v>31</v>
      </c>
      <c r="C90" s="88">
        <v>37.5</v>
      </c>
      <c r="D90" s="88">
        <v>69</v>
      </c>
      <c r="N90" s="90">
        <v>33</v>
      </c>
      <c r="O90" s="90">
        <f t="shared" ref="O90:O121" si="7">IF($V$10=N90,C92,IF($W$10=N90,C92,IF($X$10=N90,C92,IF($V$13=N90,C92,IF($W$13=N90,C92,IF($X$13=N90,C92,0))))))</f>
        <v>0</v>
      </c>
      <c r="P90" s="90">
        <f t="shared" ref="P90:P121" si="8">IF($V$10=N90,D92,IF($W$10=N90,D92,IF($X$10=N90,D92,IF($V$13=N90,D92,IF($W$13=N90,D92,IF($X$13=N90,D92,0))))))</f>
        <v>0</v>
      </c>
    </row>
    <row r="91" spans="2:26" x14ac:dyDescent="0.25">
      <c r="B91" s="88">
        <v>32</v>
      </c>
      <c r="C91" s="88">
        <v>33.5</v>
      </c>
      <c r="D91" s="88">
        <v>67</v>
      </c>
      <c r="N91" s="90">
        <v>34</v>
      </c>
      <c r="O91" s="90">
        <f t="shared" si="7"/>
        <v>0</v>
      </c>
      <c r="P91" s="90">
        <f t="shared" si="8"/>
        <v>0</v>
      </c>
    </row>
    <row r="92" spans="2:26" x14ac:dyDescent="0.25">
      <c r="B92" s="88">
        <v>33</v>
      </c>
      <c r="C92" s="88">
        <v>35</v>
      </c>
      <c r="D92" s="88">
        <v>69</v>
      </c>
      <c r="N92" s="90">
        <v>35</v>
      </c>
      <c r="O92" s="90">
        <f t="shared" si="7"/>
        <v>0</v>
      </c>
      <c r="P92" s="90">
        <f t="shared" si="8"/>
        <v>0</v>
      </c>
    </row>
    <row r="93" spans="2:26" x14ac:dyDescent="0.25">
      <c r="B93" s="88">
        <v>34</v>
      </c>
      <c r="C93" s="88">
        <v>33</v>
      </c>
      <c r="D93" s="88">
        <v>69.5</v>
      </c>
      <c r="N93" s="90">
        <v>36</v>
      </c>
      <c r="O93" s="90">
        <f t="shared" si="7"/>
        <v>0</v>
      </c>
      <c r="P93" s="90">
        <f t="shared" si="8"/>
        <v>0</v>
      </c>
    </row>
    <row r="94" spans="2:26" x14ac:dyDescent="0.25">
      <c r="B94" s="88">
        <v>35</v>
      </c>
      <c r="C94" s="88">
        <v>31</v>
      </c>
      <c r="D94" s="88">
        <v>70.5</v>
      </c>
      <c r="N94" s="90">
        <v>37</v>
      </c>
      <c r="O94" s="90">
        <f t="shared" si="7"/>
        <v>0</v>
      </c>
      <c r="P94" s="90">
        <f t="shared" si="8"/>
        <v>0</v>
      </c>
    </row>
    <row r="95" spans="2:26" x14ac:dyDescent="0.25">
      <c r="B95" s="88">
        <v>36</v>
      </c>
      <c r="C95" s="88">
        <v>24</v>
      </c>
      <c r="D95" s="88">
        <v>66.5</v>
      </c>
      <c r="N95" s="90">
        <v>38</v>
      </c>
      <c r="O95" s="90">
        <f t="shared" si="7"/>
        <v>0</v>
      </c>
      <c r="P95" s="90">
        <f t="shared" si="8"/>
        <v>0</v>
      </c>
    </row>
    <row r="96" spans="2:26" x14ac:dyDescent="0.25">
      <c r="B96" s="88">
        <v>37</v>
      </c>
      <c r="C96" s="88">
        <v>32.299999999999997</v>
      </c>
      <c r="D96" s="88">
        <v>62.4</v>
      </c>
      <c r="N96" s="90">
        <v>39</v>
      </c>
      <c r="O96" s="90">
        <f t="shared" si="7"/>
        <v>0</v>
      </c>
      <c r="P96" s="90">
        <f t="shared" si="8"/>
        <v>0</v>
      </c>
    </row>
    <row r="97" spans="2:16" x14ac:dyDescent="0.25">
      <c r="B97" s="88">
        <v>38</v>
      </c>
      <c r="C97" s="88">
        <v>35</v>
      </c>
      <c r="D97" s="88">
        <v>62.3</v>
      </c>
      <c r="N97" s="90">
        <v>40</v>
      </c>
      <c r="O97" s="90">
        <f t="shared" si="7"/>
        <v>0</v>
      </c>
      <c r="P97" s="90">
        <f t="shared" si="8"/>
        <v>0</v>
      </c>
    </row>
    <row r="98" spans="2:16" x14ac:dyDescent="0.25">
      <c r="B98" s="88">
        <v>39</v>
      </c>
      <c r="C98" s="88">
        <v>38</v>
      </c>
      <c r="D98" s="88">
        <v>62.7</v>
      </c>
      <c r="N98" s="90">
        <v>41</v>
      </c>
      <c r="O98" s="90">
        <f t="shared" si="7"/>
        <v>48.5</v>
      </c>
      <c r="P98" s="90">
        <f t="shared" si="8"/>
        <v>62.8</v>
      </c>
    </row>
    <row r="99" spans="2:16" x14ac:dyDescent="0.25">
      <c r="B99" s="88">
        <v>40</v>
      </c>
      <c r="C99" s="88">
        <v>41.2</v>
      </c>
      <c r="D99" s="88">
        <v>62.5</v>
      </c>
      <c r="N99" s="90">
        <v>42</v>
      </c>
      <c r="O99" s="90">
        <f t="shared" si="7"/>
        <v>0</v>
      </c>
      <c r="P99" s="90">
        <f t="shared" si="8"/>
        <v>0</v>
      </c>
    </row>
    <row r="100" spans="2:16" x14ac:dyDescent="0.25">
      <c r="B100" s="88">
        <v>41</v>
      </c>
      <c r="C100" s="88">
        <v>48.5</v>
      </c>
      <c r="D100" s="88">
        <v>62.8</v>
      </c>
      <c r="N100" s="90">
        <v>43</v>
      </c>
      <c r="O100" s="90">
        <f t="shared" si="7"/>
        <v>0</v>
      </c>
      <c r="P100" s="90">
        <f t="shared" si="8"/>
        <v>0</v>
      </c>
    </row>
    <row r="101" spans="2:16" x14ac:dyDescent="0.25">
      <c r="B101" s="88">
        <v>42</v>
      </c>
      <c r="C101" s="88">
        <v>41.2</v>
      </c>
      <c r="D101" s="88">
        <v>59.7</v>
      </c>
      <c r="N101" s="90">
        <v>44</v>
      </c>
      <c r="O101" s="90">
        <f t="shared" si="7"/>
        <v>0</v>
      </c>
      <c r="P101" s="90">
        <f t="shared" si="8"/>
        <v>0</v>
      </c>
    </row>
    <row r="102" spans="2:16" x14ac:dyDescent="0.25">
      <c r="B102" s="88">
        <v>43</v>
      </c>
      <c r="C102" s="88">
        <v>40.799999999999997</v>
      </c>
      <c r="D102" s="88">
        <v>57</v>
      </c>
      <c r="N102" s="90">
        <v>45</v>
      </c>
      <c r="O102" s="90">
        <f t="shared" si="7"/>
        <v>0</v>
      </c>
      <c r="P102" s="90">
        <f t="shared" si="8"/>
        <v>0</v>
      </c>
    </row>
    <row r="103" spans="2:16" x14ac:dyDescent="0.25">
      <c r="B103" s="88">
        <v>44</v>
      </c>
      <c r="C103" s="88">
        <v>33.4</v>
      </c>
      <c r="D103" s="88">
        <v>57.5</v>
      </c>
      <c r="N103" s="90">
        <v>46</v>
      </c>
      <c r="O103" s="90">
        <f t="shared" si="7"/>
        <v>0</v>
      </c>
      <c r="P103" s="90">
        <f t="shared" si="8"/>
        <v>0</v>
      </c>
    </row>
    <row r="104" spans="2:16" x14ac:dyDescent="0.25">
      <c r="B104" s="88">
        <v>45</v>
      </c>
      <c r="C104" s="88">
        <v>35</v>
      </c>
      <c r="D104" s="88">
        <v>55</v>
      </c>
      <c r="N104" s="90">
        <v>47</v>
      </c>
      <c r="O104" s="90">
        <f t="shared" si="7"/>
        <v>0</v>
      </c>
      <c r="P104" s="90">
        <f t="shared" si="8"/>
        <v>0</v>
      </c>
    </row>
    <row r="105" spans="2:16" x14ac:dyDescent="0.25">
      <c r="B105" s="88">
        <v>46</v>
      </c>
      <c r="C105" s="88">
        <v>39.200000000000003</v>
      </c>
      <c r="D105" s="88">
        <v>52.5</v>
      </c>
      <c r="N105" s="90">
        <v>48</v>
      </c>
      <c r="O105" s="90">
        <f t="shared" si="7"/>
        <v>0</v>
      </c>
      <c r="P105" s="90">
        <f t="shared" si="8"/>
        <v>0</v>
      </c>
    </row>
    <row r="106" spans="2:16" x14ac:dyDescent="0.25">
      <c r="B106" s="88">
        <v>47</v>
      </c>
      <c r="C106" s="88">
        <v>46.5</v>
      </c>
      <c r="D106" s="88">
        <v>53.5</v>
      </c>
      <c r="N106" s="90">
        <v>49</v>
      </c>
      <c r="O106" s="90">
        <f t="shared" si="7"/>
        <v>0</v>
      </c>
      <c r="P106" s="90">
        <f t="shared" si="8"/>
        <v>0</v>
      </c>
    </row>
    <row r="107" spans="2:16" x14ac:dyDescent="0.25">
      <c r="B107" s="88">
        <v>48</v>
      </c>
      <c r="C107" s="88">
        <v>35</v>
      </c>
      <c r="D107" s="88">
        <v>50</v>
      </c>
      <c r="N107" s="90">
        <v>50</v>
      </c>
      <c r="O107" s="90">
        <f t="shared" si="7"/>
        <v>0</v>
      </c>
      <c r="P107" s="90">
        <f t="shared" si="8"/>
        <v>0</v>
      </c>
    </row>
    <row r="108" spans="2:16" x14ac:dyDescent="0.25">
      <c r="B108" s="88">
        <v>49</v>
      </c>
      <c r="C108" s="88">
        <v>32.799999999999997</v>
      </c>
      <c r="D108" s="88">
        <v>46.5</v>
      </c>
      <c r="N108" s="90">
        <v>51</v>
      </c>
      <c r="O108" s="90">
        <f t="shared" si="7"/>
        <v>0</v>
      </c>
      <c r="P108" s="90">
        <f t="shared" si="8"/>
        <v>0</v>
      </c>
    </row>
    <row r="109" spans="2:16" x14ac:dyDescent="0.25">
      <c r="B109" s="88">
        <v>50</v>
      </c>
      <c r="C109" s="88">
        <v>35.5</v>
      </c>
      <c r="D109" s="88">
        <v>42</v>
      </c>
      <c r="N109" s="90">
        <v>52</v>
      </c>
      <c r="O109" s="90">
        <f t="shared" si="7"/>
        <v>0</v>
      </c>
      <c r="P109" s="90">
        <f t="shared" si="8"/>
        <v>0</v>
      </c>
    </row>
    <row r="110" spans="2:16" x14ac:dyDescent="0.25">
      <c r="B110" s="88">
        <v>51</v>
      </c>
      <c r="C110" s="88">
        <v>41</v>
      </c>
      <c r="D110" s="88">
        <v>47.8</v>
      </c>
      <c r="N110" s="90">
        <v>53</v>
      </c>
      <c r="O110" s="90">
        <f t="shared" si="7"/>
        <v>0</v>
      </c>
      <c r="P110" s="90">
        <f t="shared" si="8"/>
        <v>0</v>
      </c>
    </row>
    <row r="111" spans="2:16" x14ac:dyDescent="0.25">
      <c r="B111" s="88">
        <v>52</v>
      </c>
      <c r="C111" s="88">
        <v>40</v>
      </c>
      <c r="D111" s="88">
        <v>44.5</v>
      </c>
      <c r="N111" s="90">
        <v>54</v>
      </c>
      <c r="O111" s="90">
        <f t="shared" si="7"/>
        <v>0</v>
      </c>
      <c r="P111" s="90">
        <f t="shared" si="8"/>
        <v>0</v>
      </c>
    </row>
    <row r="112" spans="2:16" x14ac:dyDescent="0.25">
      <c r="B112" s="88">
        <v>53</v>
      </c>
      <c r="C112" s="88">
        <v>44</v>
      </c>
      <c r="D112" s="88">
        <v>44.5</v>
      </c>
      <c r="N112" s="90">
        <v>55</v>
      </c>
      <c r="O112" s="90">
        <f t="shared" si="7"/>
        <v>0</v>
      </c>
      <c r="P112" s="90">
        <f t="shared" si="8"/>
        <v>0</v>
      </c>
    </row>
    <row r="113" spans="2:16" x14ac:dyDescent="0.25">
      <c r="B113" s="88">
        <v>54</v>
      </c>
      <c r="C113" s="88">
        <v>50.5</v>
      </c>
      <c r="D113" s="88">
        <v>49</v>
      </c>
      <c r="N113" s="90">
        <v>56</v>
      </c>
      <c r="O113" s="90">
        <f t="shared" si="7"/>
        <v>0</v>
      </c>
      <c r="P113" s="90">
        <f t="shared" si="8"/>
        <v>0</v>
      </c>
    </row>
    <row r="114" spans="2:16" x14ac:dyDescent="0.25">
      <c r="B114" s="88">
        <v>55</v>
      </c>
      <c r="C114" s="88">
        <v>66.5</v>
      </c>
      <c r="D114" s="88">
        <v>50.5</v>
      </c>
      <c r="N114" s="90">
        <v>57</v>
      </c>
      <c r="O114" s="90">
        <f t="shared" si="7"/>
        <v>0</v>
      </c>
      <c r="P114" s="90">
        <f t="shared" si="8"/>
        <v>0</v>
      </c>
    </row>
    <row r="115" spans="2:16" x14ac:dyDescent="0.25">
      <c r="B115" s="88">
        <v>56</v>
      </c>
      <c r="C115" s="88">
        <v>60</v>
      </c>
      <c r="D115" s="88">
        <v>46.2</v>
      </c>
      <c r="N115" s="90">
        <v>58</v>
      </c>
      <c r="O115" s="90">
        <f t="shared" si="7"/>
        <v>0</v>
      </c>
      <c r="P115" s="90">
        <f t="shared" si="8"/>
        <v>0</v>
      </c>
    </row>
    <row r="116" spans="2:16" x14ac:dyDescent="0.25">
      <c r="B116" s="88">
        <v>57</v>
      </c>
      <c r="C116" s="88">
        <v>51</v>
      </c>
      <c r="D116" s="88">
        <v>42.5</v>
      </c>
      <c r="N116" s="90">
        <v>59</v>
      </c>
      <c r="O116" s="90">
        <f t="shared" si="7"/>
        <v>0</v>
      </c>
      <c r="P116" s="90">
        <f t="shared" si="8"/>
        <v>0</v>
      </c>
    </row>
    <row r="117" spans="2:16" x14ac:dyDescent="0.25">
      <c r="B117" s="88">
        <v>58</v>
      </c>
      <c r="C117" s="88">
        <v>48.4</v>
      </c>
      <c r="D117" s="88">
        <v>40</v>
      </c>
      <c r="N117" s="90">
        <v>60</v>
      </c>
      <c r="O117" s="90">
        <f t="shared" si="7"/>
        <v>0</v>
      </c>
      <c r="P117" s="90">
        <f t="shared" si="8"/>
        <v>0</v>
      </c>
    </row>
    <row r="118" spans="2:16" x14ac:dyDescent="0.25">
      <c r="B118" s="88">
        <v>59</v>
      </c>
      <c r="C118" s="88">
        <v>48.4</v>
      </c>
      <c r="D118" s="88">
        <v>38</v>
      </c>
      <c r="N118" s="90">
        <v>61</v>
      </c>
      <c r="O118" s="90">
        <f t="shared" si="7"/>
        <v>0</v>
      </c>
      <c r="P118" s="90">
        <f t="shared" si="8"/>
        <v>0</v>
      </c>
    </row>
    <row r="119" spans="2:16" x14ac:dyDescent="0.25">
      <c r="B119" s="88">
        <v>60</v>
      </c>
      <c r="C119" s="88">
        <v>41</v>
      </c>
      <c r="D119" s="88">
        <v>37.5</v>
      </c>
      <c r="N119" s="90">
        <v>62</v>
      </c>
      <c r="O119" s="90">
        <f t="shared" si="7"/>
        <v>0</v>
      </c>
      <c r="P119" s="90">
        <f t="shared" si="8"/>
        <v>0</v>
      </c>
    </row>
    <row r="120" spans="2:16" x14ac:dyDescent="0.25">
      <c r="B120" s="88">
        <v>61</v>
      </c>
      <c r="C120" s="88">
        <v>58.2</v>
      </c>
      <c r="D120" s="88">
        <v>38.5</v>
      </c>
      <c r="N120" s="90">
        <v>63</v>
      </c>
      <c r="O120" s="90">
        <f t="shared" si="7"/>
        <v>0</v>
      </c>
      <c r="P120" s="90">
        <f t="shared" si="8"/>
        <v>0</v>
      </c>
    </row>
    <row r="121" spans="2:16" x14ac:dyDescent="0.25">
      <c r="B121" s="88">
        <v>62</v>
      </c>
      <c r="C121" s="88">
        <v>74</v>
      </c>
      <c r="D121" s="88">
        <v>47</v>
      </c>
      <c r="N121" s="90">
        <v>64</v>
      </c>
      <c r="O121" s="90">
        <f t="shared" si="7"/>
        <v>0</v>
      </c>
      <c r="P121" s="90">
        <f t="shared" si="8"/>
        <v>0</v>
      </c>
    </row>
    <row r="122" spans="2:16" x14ac:dyDescent="0.25">
      <c r="B122" s="88">
        <v>63</v>
      </c>
      <c r="C122" s="88">
        <v>58.3</v>
      </c>
      <c r="D122" s="88">
        <v>24.8</v>
      </c>
      <c r="N122" s="90">
        <v>65</v>
      </c>
      <c r="O122" s="90">
        <f t="shared" ref="O122:O133" si="9">IF($V$10=N122,C124,IF($W$10=N122,C124,IF($X$10=N122,C124,IF($V$13=N122,C124,IF($W$13=N122,C124,IF($X$13=N122,C124,0))))))</f>
        <v>0</v>
      </c>
      <c r="P122" s="90">
        <f t="shared" ref="P122:P133" si="10">IF($V$10=N122,D124,IF($W$10=N122,D124,IF($X$10=N122,D124,IF($V$13=N122,D124,IF($W$13=N122,D124,IF($X$13=N122,D124,0))))))</f>
        <v>0</v>
      </c>
    </row>
    <row r="123" spans="2:16" x14ac:dyDescent="0.25">
      <c r="B123" s="88">
        <v>64</v>
      </c>
      <c r="C123" s="88">
        <v>50</v>
      </c>
      <c r="D123" s="88">
        <v>31</v>
      </c>
      <c r="N123" s="90">
        <v>66</v>
      </c>
      <c r="O123" s="90">
        <f t="shared" si="9"/>
        <v>0</v>
      </c>
      <c r="P123" s="90">
        <f t="shared" si="10"/>
        <v>0</v>
      </c>
    </row>
    <row r="124" spans="2:16" x14ac:dyDescent="0.25">
      <c r="B124" s="88">
        <v>65</v>
      </c>
      <c r="C124" s="88">
        <v>53.4</v>
      </c>
      <c r="D124" s="88">
        <v>22.2</v>
      </c>
      <c r="N124" s="90">
        <v>67</v>
      </c>
      <c r="O124" s="90">
        <f t="shared" si="9"/>
        <v>0</v>
      </c>
      <c r="P124" s="90">
        <f t="shared" si="10"/>
        <v>0</v>
      </c>
    </row>
    <row r="125" spans="2:16" x14ac:dyDescent="0.25">
      <c r="B125" s="88">
        <v>66</v>
      </c>
      <c r="C125" s="88">
        <v>55.2</v>
      </c>
      <c r="D125" s="88">
        <v>19.600000000000001</v>
      </c>
      <c r="N125" s="90">
        <v>68</v>
      </c>
      <c r="O125" s="90">
        <f t="shared" si="9"/>
        <v>0</v>
      </c>
      <c r="P125" s="90">
        <f t="shared" si="10"/>
        <v>0</v>
      </c>
    </row>
    <row r="126" spans="2:16" x14ac:dyDescent="0.25">
      <c r="B126" s="88">
        <v>67</v>
      </c>
      <c r="C126" s="88">
        <v>48.8</v>
      </c>
      <c r="D126" s="88">
        <v>19.8</v>
      </c>
      <c r="N126" s="90">
        <v>69</v>
      </c>
      <c r="O126" s="90">
        <f t="shared" si="9"/>
        <v>0</v>
      </c>
      <c r="P126" s="90">
        <f t="shared" si="10"/>
        <v>0</v>
      </c>
    </row>
    <row r="127" spans="2:16" x14ac:dyDescent="0.25">
      <c r="B127" s="88">
        <v>68</v>
      </c>
      <c r="C127" s="88">
        <v>45</v>
      </c>
      <c r="D127" s="88">
        <v>15</v>
      </c>
      <c r="N127" s="90">
        <v>70</v>
      </c>
      <c r="O127" s="90">
        <f t="shared" si="9"/>
        <v>0</v>
      </c>
      <c r="P127" s="90">
        <f t="shared" si="10"/>
        <v>0</v>
      </c>
    </row>
    <row r="128" spans="2:16" x14ac:dyDescent="0.25">
      <c r="B128" s="88">
        <v>69</v>
      </c>
      <c r="C128" s="88">
        <v>45</v>
      </c>
      <c r="D128" s="88">
        <v>26</v>
      </c>
      <c r="N128" s="90">
        <v>71</v>
      </c>
      <c r="O128" s="90">
        <f t="shared" si="9"/>
        <v>0</v>
      </c>
      <c r="P128" s="90">
        <f t="shared" si="10"/>
        <v>0</v>
      </c>
    </row>
    <row r="129" spans="2:16" x14ac:dyDescent="0.25">
      <c r="B129" s="88">
        <v>70</v>
      </c>
      <c r="C129" s="88">
        <v>38.5</v>
      </c>
      <c r="D129" s="88">
        <v>27.5</v>
      </c>
      <c r="N129" s="90">
        <v>72</v>
      </c>
      <c r="O129" s="90">
        <f t="shared" si="9"/>
        <v>0</v>
      </c>
      <c r="P129" s="90">
        <f t="shared" si="10"/>
        <v>0</v>
      </c>
    </row>
    <row r="130" spans="2:16" x14ac:dyDescent="0.25">
      <c r="B130" s="88">
        <v>71</v>
      </c>
      <c r="C130" s="88">
        <v>36</v>
      </c>
      <c r="D130" s="88">
        <v>27</v>
      </c>
      <c r="N130" s="90">
        <v>73</v>
      </c>
      <c r="O130" s="90">
        <f t="shared" si="9"/>
        <v>0</v>
      </c>
      <c r="P130" s="90">
        <f t="shared" si="10"/>
        <v>0</v>
      </c>
    </row>
    <row r="131" spans="2:16" x14ac:dyDescent="0.25">
      <c r="B131" s="88">
        <v>72</v>
      </c>
      <c r="C131" s="88">
        <v>33</v>
      </c>
      <c r="D131" s="88">
        <v>24</v>
      </c>
      <c r="N131" s="90">
        <v>74</v>
      </c>
      <c r="O131" s="90">
        <f t="shared" si="9"/>
        <v>0</v>
      </c>
      <c r="P131" s="90">
        <f t="shared" si="10"/>
        <v>0</v>
      </c>
    </row>
    <row r="132" spans="2:16" x14ac:dyDescent="0.25">
      <c r="B132" s="88">
        <v>73</v>
      </c>
      <c r="C132" s="88">
        <v>29.5</v>
      </c>
      <c r="D132" s="88">
        <v>22</v>
      </c>
      <c r="N132" s="90">
        <v>75</v>
      </c>
      <c r="O132" s="90">
        <f t="shared" si="9"/>
        <v>0</v>
      </c>
      <c r="P132" s="90">
        <f t="shared" si="10"/>
        <v>0</v>
      </c>
    </row>
    <row r="133" spans="2:16" x14ac:dyDescent="0.25">
      <c r="B133" s="88">
        <v>74</v>
      </c>
      <c r="C133" s="88">
        <v>16</v>
      </c>
      <c r="D133" s="88">
        <v>49</v>
      </c>
      <c r="N133" s="90">
        <v>76</v>
      </c>
      <c r="O133" s="90">
        <f t="shared" si="9"/>
        <v>0</v>
      </c>
      <c r="P133" s="90">
        <f t="shared" si="10"/>
        <v>0</v>
      </c>
    </row>
    <row r="134" spans="2:16" x14ac:dyDescent="0.25">
      <c r="B134" s="88">
        <v>75</v>
      </c>
      <c r="C134" s="88">
        <v>15.8</v>
      </c>
      <c r="D134" s="88">
        <v>37.5</v>
      </c>
    </row>
    <row r="135" spans="2:16" x14ac:dyDescent="0.25">
      <c r="B135" s="88">
        <v>76</v>
      </c>
      <c r="C135" s="88">
        <v>25.4</v>
      </c>
      <c r="D135" s="88">
        <v>26.8</v>
      </c>
    </row>
  </sheetData>
  <sheetProtection selectLockedCells="1"/>
  <mergeCells count="20">
    <mergeCell ref="B57:D58"/>
    <mergeCell ref="V24:W24"/>
    <mergeCell ref="V25:W25"/>
    <mergeCell ref="X42:X48"/>
    <mergeCell ref="G58:L59"/>
    <mergeCell ref="C51:F52"/>
    <mergeCell ref="G51:L52"/>
    <mergeCell ref="G53:L54"/>
    <mergeCell ref="D1:V2"/>
    <mergeCell ref="N55:P56"/>
    <mergeCell ref="V42:W48"/>
    <mergeCell ref="C53:F53"/>
    <mergeCell ref="C54:F54"/>
    <mergeCell ref="V6:X7"/>
    <mergeCell ref="V19:W19"/>
    <mergeCell ref="V16:X18"/>
    <mergeCell ref="V20:W20"/>
    <mergeCell ref="V21:W21"/>
    <mergeCell ref="V22:W22"/>
    <mergeCell ref="V23:W23"/>
  </mergeCells>
  <pageMargins left="0.16" right="0.26" top="0.13" bottom="0.13" header="0.13" footer="0.14000000000000001"/>
  <pageSetup paperSize="9" scale="60" orientation="landscape" horizontalDpi="4294967293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441"/>
  <sheetViews>
    <sheetView showGridLines="0" showRowColHeaders="0" zoomScale="80" zoomScaleNormal="80" workbookViewId="0">
      <selection activeCell="E39" sqref="E39"/>
    </sheetView>
  </sheetViews>
  <sheetFormatPr baseColWidth="10" defaultColWidth="11.5703125" defaultRowHeight="21" customHeight="1" x14ac:dyDescent="0.25"/>
  <cols>
    <col min="1" max="8" width="9.28515625" style="136" customWidth="1"/>
    <col min="9" max="9" width="0.28515625" style="136" customWidth="1"/>
    <col min="10" max="17" width="9.28515625" style="136" customWidth="1"/>
    <col min="18" max="19" width="8.7109375" style="136" customWidth="1"/>
    <col min="20" max="22" width="11.5703125" style="136"/>
    <col min="23" max="23" width="5" style="136" customWidth="1"/>
    <col min="24" max="16384" width="11.5703125" style="136"/>
  </cols>
  <sheetData>
    <row r="1" spans="1:23" ht="12.75" customHeight="1" x14ac:dyDescent="0.25">
      <c r="A1" s="3"/>
      <c r="B1" s="3"/>
      <c r="F1" s="136" t="s">
        <v>23</v>
      </c>
      <c r="P1" s="3"/>
      <c r="Q1" s="3"/>
      <c r="S1" s="185"/>
      <c r="T1" s="186"/>
      <c r="U1" s="186"/>
      <c r="V1" s="186"/>
      <c r="W1" s="186"/>
    </row>
    <row r="2" spans="1:23" ht="15" customHeight="1" x14ac:dyDescent="0.25">
      <c r="A2" s="360"/>
      <c r="B2" s="368"/>
      <c r="C2" s="411" t="str">
        <f>'Balises - Cartes'!B9</f>
        <v>D1</v>
      </c>
      <c r="D2" s="412"/>
      <c r="E2" s="412"/>
      <c r="F2" s="413"/>
      <c r="G2" s="368"/>
      <c r="H2" s="368"/>
      <c r="I2" s="94"/>
      <c r="J2" s="368"/>
      <c r="K2" s="368"/>
      <c r="L2" s="411" t="str">
        <f>'Balises - Cartes'!B10</f>
        <v>D2</v>
      </c>
      <c r="M2" s="412"/>
      <c r="N2" s="412"/>
      <c r="O2" s="413"/>
      <c r="P2" s="368"/>
      <c r="Q2" s="359"/>
      <c r="S2" s="185"/>
      <c r="T2" s="186"/>
      <c r="U2" s="186"/>
      <c r="V2" s="186"/>
      <c r="W2" s="186"/>
    </row>
    <row r="3" spans="1:23" ht="15" customHeight="1" x14ac:dyDescent="0.25">
      <c r="A3" s="365"/>
      <c r="B3" s="369"/>
      <c r="C3" s="358" t="s">
        <v>48</v>
      </c>
      <c r="D3" s="358"/>
      <c r="E3" s="378" t="str">
        <f>'Fiches de poinçonnages'!E3</f>
        <v>0600000000</v>
      </c>
      <c r="F3" s="379"/>
      <c r="G3" s="369"/>
      <c r="H3" s="369"/>
      <c r="I3" s="134"/>
      <c r="J3" s="369"/>
      <c r="K3" s="369"/>
      <c r="L3" s="358" t="s">
        <v>48</v>
      </c>
      <c r="M3" s="358"/>
      <c r="N3" s="378" t="str">
        <f>E3</f>
        <v>0600000000</v>
      </c>
      <c r="O3" s="379"/>
      <c r="P3" s="369"/>
      <c r="Q3" s="370"/>
      <c r="S3" s="186"/>
      <c r="T3" s="186"/>
      <c r="U3" s="186"/>
      <c r="V3" s="186"/>
      <c r="W3" s="186"/>
    </row>
    <row r="4" spans="1:23" ht="15" customHeight="1" x14ac:dyDescent="0.25">
      <c r="A4" s="365"/>
      <c r="B4" s="369"/>
      <c r="C4" s="358" t="s">
        <v>49</v>
      </c>
      <c r="D4" s="358"/>
      <c r="E4" s="358" t="s">
        <v>50</v>
      </c>
      <c r="F4" s="358"/>
      <c r="G4" s="369"/>
      <c r="H4" s="369"/>
      <c r="I4" s="134"/>
      <c r="J4" s="369"/>
      <c r="K4" s="369"/>
      <c r="L4" s="358" t="s">
        <v>49</v>
      </c>
      <c r="M4" s="358"/>
      <c r="N4" s="358" t="s">
        <v>50</v>
      </c>
      <c r="O4" s="358"/>
      <c r="P4" s="369"/>
      <c r="Q4" s="370"/>
      <c r="S4" s="186"/>
      <c r="T4" s="186"/>
      <c r="U4" s="186"/>
      <c r="V4" s="186"/>
      <c r="W4" s="186"/>
    </row>
    <row r="5" spans="1:23" ht="15" customHeight="1" x14ac:dyDescent="0.25">
      <c r="A5" s="365"/>
      <c r="B5" s="369"/>
      <c r="C5" s="358" t="s">
        <v>49</v>
      </c>
      <c r="D5" s="358"/>
      <c r="E5" s="373" t="s">
        <v>51</v>
      </c>
      <c r="F5" s="373"/>
      <c r="G5" s="369"/>
      <c r="H5" s="369"/>
      <c r="I5" s="134"/>
      <c r="J5" s="369"/>
      <c r="K5" s="369"/>
      <c r="L5" s="358" t="s">
        <v>49</v>
      </c>
      <c r="M5" s="358"/>
      <c r="N5" s="373" t="s">
        <v>51</v>
      </c>
      <c r="O5" s="373"/>
      <c r="P5" s="369"/>
      <c r="Q5" s="370"/>
      <c r="S5" s="186"/>
      <c r="T5" s="186"/>
      <c r="U5" s="186"/>
      <c r="V5" s="186"/>
      <c r="W5" s="186"/>
    </row>
    <row r="6" spans="1:23" ht="15" customHeight="1" x14ac:dyDescent="0.25">
      <c r="A6" s="365"/>
      <c r="B6" s="369"/>
      <c r="C6" s="359" t="str">
        <f>IF(C7="","","Balise n°1")</f>
        <v>Balise n°1</v>
      </c>
      <c r="D6" s="360"/>
      <c r="E6" s="359" t="str">
        <f>IF(F7="","","Balise n°4")</f>
        <v/>
      </c>
      <c r="F6" s="360"/>
      <c r="G6" s="369"/>
      <c r="H6" s="369"/>
      <c r="I6" s="134"/>
      <c r="J6" s="369"/>
      <c r="K6" s="369"/>
      <c r="L6" s="359" t="str">
        <f>IF(L7="","","Balise n°1")</f>
        <v>Balise n°1</v>
      </c>
      <c r="M6" s="360"/>
      <c r="N6" s="359" t="str">
        <f>IF(O7="","","Balise n°4")</f>
        <v/>
      </c>
      <c r="O6" s="360"/>
      <c r="P6" s="369"/>
      <c r="Q6" s="370"/>
      <c r="S6" s="186"/>
      <c r="T6" s="186"/>
      <c r="U6" s="186"/>
      <c r="V6" s="186"/>
      <c r="W6" s="186"/>
    </row>
    <row r="7" spans="1:23" ht="15" customHeight="1" x14ac:dyDescent="0.25">
      <c r="A7" s="365"/>
      <c r="B7" s="370"/>
      <c r="C7" s="127">
        <f>IF(INDEX('Balises - Cartes'!$B$9:$L$36,MATCH('Fiches de poinçon.(ss numéro )'!C2,'Balises - Cartes'!$B$9:$B$36,0),2)="","",INDEX('Balises - Cartes'!$B$9:$L$36,MATCH('Fiches de poinçon.(ss numéro )'!C2,'Balises - Cartes'!$B$9:$B$36,0),2))</f>
        <v>2</v>
      </c>
      <c r="D7" s="132">
        <f>TIME(,,((M39/1000/$F$43)*60+'Départ - Arrivée'!$AG$12)*60)</f>
        <v>5.3935185185185188E-3</v>
      </c>
      <c r="E7" s="132">
        <f>TIME(,,((M42/1000/$F$43)*60+'Départ - Arrivée'!$AG$12)*60+((M41/1000/$F$43)*60+'Départ - Arrivée'!$AG$12)*60+((M40/1000/$F$43)*60+'Départ - Arrivée'!$AG$12)*60+((M39/1000/$F$43)*60+'Départ - Arrivée'!$AG$12)*60)</f>
        <v>9.5601851851851855E-3</v>
      </c>
      <c r="F7" s="127" t="str">
        <f>IF(INDEX('Balises - Cartes'!$B$9:$L$36,MATCH('Fiches de poinçon.(ss numéro )'!C2,'Balises - Cartes'!$B$9:$B$36,0),5)="","",INDEX('Balises - Cartes'!$B$9:$L$36,MATCH('Fiches de poinçon.(ss numéro )'!C2,'Balises - Cartes'!$B$9:$B$36,0),5))</f>
        <v/>
      </c>
      <c r="G7" s="369"/>
      <c r="H7" s="369"/>
      <c r="I7" s="134"/>
      <c r="J7" s="369"/>
      <c r="K7" s="369"/>
      <c r="L7" s="127">
        <f>IF(INDEX('Balises - Cartes'!$B$9:$L$36,MATCH('Fiches de poinçon.(ss numéro )'!L2,'Balises - Cartes'!$B$9:$B$36,0),2)="","",INDEX('Balises - Cartes'!$B$9:$L$36,MATCH('Fiches de poinçon.(ss numéro )'!L2,'Balises - Cartes'!$B$9:$B$36,0),2))</f>
        <v>2</v>
      </c>
      <c r="M7" s="132">
        <f>TIME(,,((D39/1000/$F$43)*60+'Départ - Arrivée'!$AG$12)*60)</f>
        <v>5.3935185185185188E-3</v>
      </c>
      <c r="N7" s="132">
        <f>TIME(,,((D42/1000/$F$43)*60+'Départ - Arrivée'!$AG$12)*60+((D41/1000/$F$43)*60+'Départ - Arrivée'!$AG$12)*60+((D40/1000/$F$43)*60+'Départ - Arrivée'!$AG$12)*60+((D39/1000/$F$43)*60+'Départ - Arrivée'!$AG$12)*60)</f>
        <v>9.5601851851851855E-3</v>
      </c>
      <c r="O7" s="127" t="str">
        <f>IF(INDEX('Balises - Cartes'!$B$9:$L$36,MATCH('Fiches de poinçon.(ss numéro )'!L2,'Balises - Cartes'!$B$9:$B$36,0),5)="","",INDEX('Balises - Cartes'!$B$9:$L$36,MATCH('Fiches de poinçon.(ss numéro )'!L2,'Balises - Cartes'!$B$9:$B$36,0),5))</f>
        <v/>
      </c>
      <c r="P7" s="369"/>
      <c r="Q7" s="370"/>
      <c r="S7" s="186"/>
      <c r="T7" s="186"/>
      <c r="U7" s="186"/>
      <c r="V7" s="186"/>
      <c r="W7" s="186"/>
    </row>
    <row r="8" spans="1:23" ht="15" customHeight="1" x14ac:dyDescent="0.25">
      <c r="A8" s="365"/>
      <c r="B8" s="369"/>
      <c r="C8" s="361" t="s">
        <v>113</v>
      </c>
      <c r="D8" s="362"/>
      <c r="E8" s="366" t="s">
        <v>114</v>
      </c>
      <c r="F8" s="367"/>
      <c r="G8" s="369"/>
      <c r="H8" s="369"/>
      <c r="I8" s="134"/>
      <c r="J8" s="369"/>
      <c r="K8" s="369"/>
      <c r="L8" s="361" t="s">
        <v>113</v>
      </c>
      <c r="M8" s="375"/>
      <c r="N8" s="366" t="s">
        <v>114</v>
      </c>
      <c r="O8" s="367"/>
      <c r="P8" s="369"/>
      <c r="Q8" s="370"/>
      <c r="S8" s="424" t="s">
        <v>190</v>
      </c>
      <c r="T8" s="424"/>
      <c r="U8" s="424"/>
      <c r="V8" s="424"/>
      <c r="W8" s="424"/>
    </row>
    <row r="9" spans="1:23" ht="33" customHeight="1" x14ac:dyDescent="0.25">
      <c r="A9" s="365"/>
      <c r="B9" s="369"/>
      <c r="C9" s="356" t="str">
        <f>IF('Fiches de poinçon.(ss numéro )'!C7="","",INDEX('Description des balises'!$A$1:$C$76,MATCH('Fiches de poinçon.(ss numéro )'!C7,'Description des balises'!$A$1:$A$76,0),2))</f>
        <v>Dans le rentrant</v>
      </c>
      <c r="D9" s="357"/>
      <c r="E9" s="356" t="str">
        <f>IF('Fiches de poinçon.(ss numéro )'!F7="","",INDEX('Description des balises'!$A$1:$C$76,MATCH('Fiches de poinçon.(ss numéro )'!F7,'Description des balises'!$A$1:$A$76,0),2))</f>
        <v/>
      </c>
      <c r="F9" s="357"/>
      <c r="G9" s="369"/>
      <c r="H9" s="369"/>
      <c r="I9" s="134"/>
      <c r="J9" s="369"/>
      <c r="K9" s="369"/>
      <c r="L9" s="356" t="str">
        <f>IF('Fiches de poinçon.(ss numéro )'!L7="","",INDEX('Description des balises'!$A$1:$C$76,MATCH('Fiches de poinçon.(ss numéro )'!L7,'Description des balises'!$A$1:$A$76,0),2))</f>
        <v>Dans le rentrant</v>
      </c>
      <c r="M9" s="357"/>
      <c r="N9" s="356" t="str">
        <f>IF('Fiches de poinçon.(ss numéro )'!O7="","",INDEX('Description des balises'!$A$1:$C$76,MATCH('Fiches de poinçon.(ss numéro )'!O7,'Description des balises'!$A$1:$A$76,0),2))</f>
        <v/>
      </c>
      <c r="O9" s="357"/>
      <c r="P9" s="369"/>
      <c r="Q9" s="370"/>
      <c r="S9" s="424"/>
      <c r="T9" s="424"/>
      <c r="U9" s="424"/>
      <c r="V9" s="424"/>
      <c r="W9" s="424"/>
    </row>
    <row r="10" spans="1:23" ht="15" customHeight="1" x14ac:dyDescent="0.25">
      <c r="A10" s="363"/>
      <c r="B10" s="360"/>
      <c r="C10" s="359" t="str">
        <f>IF(C11="","","Balise n°2")</f>
        <v/>
      </c>
      <c r="D10" s="360"/>
      <c r="E10" s="359" t="str">
        <f>IF(F11="","","Balise n°5")</f>
        <v/>
      </c>
      <c r="F10" s="360"/>
      <c r="G10" s="359"/>
      <c r="H10" s="360"/>
      <c r="I10" s="134"/>
      <c r="J10" s="363"/>
      <c r="K10" s="360"/>
      <c r="L10" s="359" t="str">
        <f>IF(L11="","","Balise n°2")</f>
        <v/>
      </c>
      <c r="M10" s="360"/>
      <c r="N10" s="359" t="str">
        <f>IF(O11="","","Balise n°5")</f>
        <v/>
      </c>
      <c r="O10" s="360"/>
      <c r="P10" s="359"/>
      <c r="Q10" s="363"/>
      <c r="S10" s="424"/>
      <c r="T10" s="424"/>
      <c r="U10" s="424"/>
      <c r="V10" s="424"/>
      <c r="W10" s="424"/>
    </row>
    <row r="11" spans="1:23" ht="15" customHeight="1" x14ac:dyDescent="0.25">
      <c r="A11" s="364"/>
      <c r="B11" s="365"/>
      <c r="C11" s="127" t="str">
        <f>IF(INDEX('Balises - Cartes'!$B$9:$L$36,MATCH('Fiches de poinçon.(ss numéro )'!C2,'Balises - Cartes'!$B$9:$B$36,0),3)="","",INDEX('Balises - Cartes'!$B$9:$L$36,MATCH('Fiches de poinçon.(ss numéro )'!C2,'Balises - Cartes'!$B$9:$B$36,0),3))</f>
        <v/>
      </c>
      <c r="D11" s="132">
        <f>TIME(,,((M40/1000/$F$43)*60+'Départ - Arrivée'!$AG$12)*60+((M39/1000/$F$43)*60+'Départ - Arrivée'!$AG$12)*60)</f>
        <v>6.782407407407408E-3</v>
      </c>
      <c r="E11" s="132">
        <f>TIME(,,((M43/1000/$F$43)*60+'Départ - Arrivée'!$AG$12)*60+((M42/1000/$F$43)*60+'Départ - Arrivée'!$AG$12)*60+((M41/1000/$F$43)*60+'Départ - Arrivée'!$AG$12)*60+((M40/1000/$F$43)*60+'Départ - Arrivée'!$AG$12)*60+((M39/1000/$F$43)*60+'Départ - Arrivée'!$AG$12)*60)</f>
        <v>1.0949074074074075E-2</v>
      </c>
      <c r="F11" s="127" t="str">
        <f>IF(INDEX('Balises - Cartes'!$B$9:$L$36,MATCH('Fiches de poinçon.(ss numéro )'!C2,'Balises - Cartes'!$B$9:$B$36,0),6)="","",INDEX('Balises - Cartes'!$B$9:$L$36,MATCH('Fiches de poinçon.(ss numéro )'!C2,'Balises - Cartes'!$B$9:$B$36,0),6))</f>
        <v/>
      </c>
      <c r="G11" s="370"/>
      <c r="H11" s="365"/>
      <c r="I11" s="134"/>
      <c r="J11" s="364"/>
      <c r="K11" s="365"/>
      <c r="L11" s="127" t="str">
        <f>IF(INDEX('Balises - Cartes'!$B$9:$L$36,MATCH('Fiches de poinçon.(ss numéro )'!L2,'Balises - Cartes'!$B$9:$B$36,0),3)="","",INDEX('Balises - Cartes'!$B$9:$L$36,MATCH('Fiches de poinçon.(ss numéro )'!L2,'Balises - Cartes'!$B$9:$B$36,0),3))</f>
        <v/>
      </c>
      <c r="M11" s="132">
        <f>TIME(,,((D40/1000/$F$43)*60+'Départ - Arrivée'!$AG$12)*60+((D39/1000/$F$43)*60+'Départ - Arrivée'!$AG$12)*60)</f>
        <v>6.782407407407408E-3</v>
      </c>
      <c r="N11" s="132">
        <f>TIME(,,((D43/1000/$F$43)*60+'Départ - Arrivée'!$AG$12)*60+((D42/1000/$F$43)*60+'Départ - Arrivée'!$AG$12)*60+((D41/1000/$F$43)*60+'Départ - Arrivée'!$AG$12)*60+((D40/1000/$F$43)*60+'Départ - Arrivée'!$AG$12)*60+((D39/1000/$F$43)*60+'Départ - Arrivée'!$AG$12)*60)</f>
        <v>1.0949074074074075E-2</v>
      </c>
      <c r="O11" s="127" t="str">
        <f>IF(INDEX('Balises - Cartes'!$B$9:$L$36,MATCH('Fiches de poinçon.(ss numéro )'!L2,'Balises - Cartes'!$B$9:$B$36,0),6)="","",INDEX('Balises - Cartes'!$B$9:$L$36,MATCH('Fiches de poinçon.(ss numéro )'!L2,'Balises - Cartes'!$B$9:$B$36,0),6))</f>
        <v/>
      </c>
      <c r="P11" s="370"/>
      <c r="Q11" s="364"/>
      <c r="S11" s="424"/>
      <c r="T11" s="424"/>
      <c r="U11" s="424"/>
      <c r="V11" s="424"/>
      <c r="W11" s="424"/>
    </row>
    <row r="12" spans="1:23" ht="15" customHeight="1" x14ac:dyDescent="0.25">
      <c r="A12" s="364"/>
      <c r="B12" s="365"/>
      <c r="C12" s="361" t="s">
        <v>113</v>
      </c>
      <c r="D12" s="362"/>
      <c r="E12" s="366" t="s">
        <v>114</v>
      </c>
      <c r="F12" s="367"/>
      <c r="G12" s="370"/>
      <c r="H12" s="365"/>
      <c r="I12" s="134"/>
      <c r="J12" s="364"/>
      <c r="K12" s="365"/>
      <c r="L12" s="361" t="s">
        <v>113</v>
      </c>
      <c r="M12" s="362"/>
      <c r="N12" s="366" t="s">
        <v>114</v>
      </c>
      <c r="O12" s="367"/>
      <c r="P12" s="370"/>
      <c r="Q12" s="364"/>
      <c r="S12" s="424"/>
      <c r="T12" s="424"/>
      <c r="U12" s="424"/>
      <c r="V12" s="424"/>
      <c r="W12" s="424"/>
    </row>
    <row r="13" spans="1:23" ht="33" customHeight="1" x14ac:dyDescent="0.25">
      <c r="A13" s="364"/>
      <c r="B13" s="365"/>
      <c r="C13" s="356" t="str">
        <f>IF('Fiches de poinçon.(ss numéro )'!C11="","",INDEX('Description des balises'!$A$1:$C$76,MATCH('Fiches de poinçon.(ss numéro )'!C11,'Description des balises'!$A$1:$A$76,0),2))</f>
        <v/>
      </c>
      <c r="D13" s="357"/>
      <c r="E13" s="356" t="str">
        <f>IF('Fiches de poinçon.(ss numéro )'!F11="","",INDEX('Description des balises'!$A$1:$C$76,MATCH('Fiches de poinçon.(ss numéro )'!F11,'Description des balises'!$A$1:$A$76,0),2))</f>
        <v/>
      </c>
      <c r="F13" s="357"/>
      <c r="G13" s="370"/>
      <c r="H13" s="365"/>
      <c r="I13" s="134"/>
      <c r="J13" s="364"/>
      <c r="K13" s="365"/>
      <c r="L13" s="356" t="str">
        <f>IF('Fiches de poinçon.(ss numéro )'!L11="","",INDEX('Description des balises'!$A$1:$C$76,MATCH('Fiches de poinçon.(ss numéro )'!L11,'Description des balises'!$A$1:$A$76,0),2))</f>
        <v/>
      </c>
      <c r="M13" s="357"/>
      <c r="N13" s="356" t="str">
        <f>IF('Fiches de poinçon.(ss numéro )'!O11="","",INDEX('Description des balises'!$A$1:$C$76,MATCH('Fiches de poinçon.(ss numéro )'!O11,'Description des balises'!$A$1:$A$76,0),2))</f>
        <v/>
      </c>
      <c r="O13" s="357"/>
      <c r="P13" s="402"/>
      <c r="Q13" s="396"/>
      <c r="S13" s="424"/>
      <c r="T13" s="424"/>
      <c r="U13" s="424"/>
      <c r="V13" s="424"/>
      <c r="W13" s="424"/>
    </row>
    <row r="14" spans="1:23" ht="15" customHeight="1" x14ac:dyDescent="0.25">
      <c r="A14" s="363"/>
      <c r="B14" s="360"/>
      <c r="C14" s="359" t="str">
        <f>IF(C15="","","Balise n°3")</f>
        <v/>
      </c>
      <c r="D14" s="360"/>
      <c r="E14" s="359" t="str">
        <f>IF(F15="","","Balise n°6")</f>
        <v/>
      </c>
      <c r="F14" s="360"/>
      <c r="G14" s="359"/>
      <c r="H14" s="360"/>
      <c r="I14" s="134"/>
      <c r="J14" s="359"/>
      <c r="K14" s="360"/>
      <c r="L14" s="359" t="str">
        <f>IF(L15="","","Balise n°3")</f>
        <v/>
      </c>
      <c r="M14" s="360"/>
      <c r="N14" s="359" t="str">
        <f>IF(O15="","","Balise n°6")</f>
        <v/>
      </c>
      <c r="O14" s="360"/>
      <c r="P14" s="359"/>
      <c r="Q14" s="363"/>
      <c r="S14" s="424"/>
      <c r="T14" s="424"/>
      <c r="U14" s="424"/>
      <c r="V14" s="424"/>
      <c r="W14" s="424"/>
    </row>
    <row r="15" spans="1:23" ht="15" customHeight="1" x14ac:dyDescent="0.25">
      <c r="A15" s="364"/>
      <c r="B15" s="365"/>
      <c r="C15" s="127" t="str">
        <f>IF(INDEX('Balises - Cartes'!$B$9:$L$36,MATCH('Fiches de poinçon.(ss numéro )'!C2,'Balises - Cartes'!$B$9:$B$36,0),4)="","",INDEX('Balises - Cartes'!$B$9:$L$36,MATCH('Fiches de poinçon.(ss numéro )'!C2,'Balises - Cartes'!$B$9:$B$36,0),4))</f>
        <v/>
      </c>
      <c r="D15" s="132">
        <f>TIME(,,((M41/1000/$F$43)*60+'Départ - Arrivée'!$AG$12)*60+((M40/1000/$F$43)*60+'Départ - Arrivée'!$AG$12)*60+((M39/1000/$F$43)*60+'Départ - Arrivée'!$AG$12)*60)</f>
        <v>8.1712962962962963E-3</v>
      </c>
      <c r="E15" s="132">
        <f>TIME(,,((M44/1000/$F$43)*60+'Départ - Arrivée'!$AG$12)*60+((M43/1000/$F$43)*60+'Départ - Arrivée'!$AG$12)*60+((M42/1000/$F$43)*60+'Départ - Arrivée'!$AG$12)*60+((M41/1000/$F$43)*60+'Départ - Arrivée'!$AG$12)*60+((M40/1000/$F$43)*60+'Départ - Arrivée'!$AG$12)*60+((M39/1000/$F$43)*60+'Départ - Arrivée'!$AG$12)*60)</f>
        <v>1.2337962962962962E-2</v>
      </c>
      <c r="F15" s="127" t="str">
        <f>IF(INDEX('Balises - Cartes'!$B$9:$L$36,MATCH('Fiches de poinçon.(ss numéro )'!C2,'Balises - Cartes'!$B$9:$B$36,0),7)="","",INDEX('Balises - Cartes'!$B$9:$L$36,MATCH('Fiches de poinçon.(ss numéro )'!C2,'Balises - Cartes'!$B$9:$B$36,0),7))</f>
        <v/>
      </c>
      <c r="G15" s="370"/>
      <c r="H15" s="365"/>
      <c r="I15" s="134"/>
      <c r="J15" s="370"/>
      <c r="K15" s="365"/>
      <c r="L15" s="127" t="str">
        <f>IF(INDEX('Balises - Cartes'!$B$9:$L$36,MATCH('Fiches de poinçon.(ss numéro )'!L2,'Balises - Cartes'!$B$9:$B$36,0),4)="","",INDEX('Balises - Cartes'!$B$9:$L$36,MATCH('Fiches de poinçon.(ss numéro )'!L2,'Balises - Cartes'!$B$9:$B$36,0),4))</f>
        <v/>
      </c>
      <c r="M15" s="132">
        <f>TIME(,,((D41/1000/$F$43)*60+'Départ - Arrivée'!$AG$12)*60+((D40/1000/$F$43)*60+'Départ - Arrivée'!$AG$12)*60+((D39/1000/$F$43)*60+'Départ - Arrivée'!$AG$12)*60)</f>
        <v>8.1712962962962963E-3</v>
      </c>
      <c r="N15" s="132">
        <f>TIME(,,((D44/1000/$F$43)*60+'Départ - Arrivée'!$AG$12)*60+((D43/1000/$F$43)*60+'Départ - Arrivée'!$AG$12)*60+((D42/1000/$F$43)*60+'Départ - Arrivée'!$AG$12)*60+((D41/1000/$F$43)*60+'Départ - Arrivée'!$AG$12)*60+((D40/1000/$F$43)*60+'Départ - Arrivée'!$AG$12)*60+((D39/1000/$F$43)*60+'Départ - Arrivée'!$AG$12)*60)</f>
        <v>1.2337962962962962E-2</v>
      </c>
      <c r="O15" s="127" t="str">
        <f>IF(INDEX('Balises - Cartes'!$B$9:$L$36,MATCH('Fiches de poinçon.(ss numéro )'!L2,'Balises - Cartes'!$B$9:$B$36,0),7)="","",INDEX('Balises - Cartes'!$B$9:$L$36,MATCH('Fiches de poinçon.(ss numéro )'!L2,'Balises - Cartes'!$B$9:$B$36,0),7))</f>
        <v/>
      </c>
      <c r="P15" s="370"/>
      <c r="Q15" s="364"/>
      <c r="S15" s="424"/>
      <c r="T15" s="424"/>
      <c r="U15" s="424"/>
      <c r="V15" s="424"/>
      <c r="W15" s="424"/>
    </row>
    <row r="16" spans="1:23" ht="15" customHeight="1" x14ac:dyDescent="0.25">
      <c r="A16" s="364"/>
      <c r="B16" s="365"/>
      <c r="C16" s="361" t="s">
        <v>113</v>
      </c>
      <c r="D16" s="381"/>
      <c r="E16" s="366" t="s">
        <v>114</v>
      </c>
      <c r="F16" s="367"/>
      <c r="G16" s="370"/>
      <c r="H16" s="365"/>
      <c r="I16" s="134"/>
      <c r="J16" s="370"/>
      <c r="K16" s="365"/>
      <c r="L16" s="361" t="s">
        <v>113</v>
      </c>
      <c r="M16" s="381"/>
      <c r="N16" s="366" t="s">
        <v>114</v>
      </c>
      <c r="O16" s="367"/>
      <c r="P16" s="370"/>
      <c r="Q16" s="364"/>
      <c r="S16" s="424"/>
      <c r="T16" s="424"/>
      <c r="U16" s="424"/>
      <c r="V16" s="424"/>
      <c r="W16" s="424"/>
    </row>
    <row r="17" spans="1:23" ht="33" customHeight="1" thickBot="1" x14ac:dyDescent="0.3">
      <c r="A17" s="364"/>
      <c r="B17" s="365"/>
      <c r="C17" s="376" t="str">
        <f>IF('Fiches de poinçon.(ss numéro )'!C15="","",INDEX('Description des balises'!$A$1:$C$76,MATCH('Fiches de poinçon.(ss numéro )'!C15,'Description des balises'!$A$1:$A$76,0),2))</f>
        <v/>
      </c>
      <c r="D17" s="377"/>
      <c r="E17" s="376" t="str">
        <f>IF('Fiches de poinçon.(ss numéro )'!F15="","",INDEX('Description des balises'!$A$1:$C$76,MATCH('Fiches de poinçon.(ss numéro )'!F15,'Description des balises'!$A$1:$A$76,0),2))</f>
        <v/>
      </c>
      <c r="F17" s="377"/>
      <c r="G17" s="370"/>
      <c r="H17" s="365"/>
      <c r="I17" s="134"/>
      <c r="J17" s="370"/>
      <c r="K17" s="365"/>
      <c r="L17" s="376" t="str">
        <f>IF('Fiches de poinçon.(ss numéro )'!L15="","",INDEX('Description des balises'!$A$1:$C$76,MATCH('Fiches de poinçon.(ss numéro )'!L15,'Description des balises'!$A$1:$A$76,0),2))</f>
        <v/>
      </c>
      <c r="M17" s="377"/>
      <c r="N17" s="376" t="str">
        <f>IF('Fiches de poinçon.(ss numéro )'!O15="","",INDEX('Description des balises'!$A$1:$C$76,MATCH('Fiches de poinçon.(ss numéro )'!O15,'Description des balises'!$A$1:$A$76,0),2))</f>
        <v/>
      </c>
      <c r="O17" s="377"/>
      <c r="P17" s="370"/>
      <c r="Q17" s="364"/>
      <c r="S17" s="424"/>
      <c r="T17" s="424"/>
      <c r="U17" s="424"/>
      <c r="V17" s="424"/>
      <c r="W17" s="424"/>
    </row>
    <row r="18" spans="1:23" ht="15" customHeight="1" thickTop="1" x14ac:dyDescent="0.25">
      <c r="A18" s="382"/>
      <c r="B18" s="380"/>
      <c r="C18" s="383" t="str">
        <f>'Balises - Cartes'!B11</f>
        <v>D3</v>
      </c>
      <c r="D18" s="384"/>
      <c r="E18" s="384"/>
      <c r="F18" s="385"/>
      <c r="G18" s="380"/>
      <c r="H18" s="380"/>
      <c r="I18" s="95"/>
      <c r="J18" s="380"/>
      <c r="K18" s="380"/>
      <c r="L18" s="383" t="str">
        <f>'Balises - Cartes'!B12</f>
        <v>D4</v>
      </c>
      <c r="M18" s="384"/>
      <c r="N18" s="384"/>
      <c r="O18" s="385"/>
      <c r="P18" s="400"/>
      <c r="Q18" s="401"/>
      <c r="S18" s="424"/>
      <c r="T18" s="424"/>
      <c r="U18" s="424"/>
      <c r="V18" s="424"/>
      <c r="W18" s="424"/>
    </row>
    <row r="19" spans="1:23" ht="15" customHeight="1" x14ac:dyDescent="0.25">
      <c r="A19" s="365"/>
      <c r="B19" s="369"/>
      <c r="C19" s="358" t="s">
        <v>48</v>
      </c>
      <c r="D19" s="358"/>
      <c r="E19" s="378" t="str">
        <f>E3</f>
        <v>0600000000</v>
      </c>
      <c r="F19" s="379"/>
      <c r="G19" s="369"/>
      <c r="H19" s="369"/>
      <c r="I19" s="134"/>
      <c r="J19" s="369"/>
      <c r="K19" s="369"/>
      <c r="L19" s="358" t="s">
        <v>48</v>
      </c>
      <c r="M19" s="358"/>
      <c r="N19" s="378" t="str">
        <f>E3</f>
        <v>0600000000</v>
      </c>
      <c r="O19" s="379"/>
      <c r="P19" s="370"/>
      <c r="Q19" s="364"/>
      <c r="S19" s="424"/>
      <c r="T19" s="424"/>
      <c r="U19" s="424"/>
      <c r="V19" s="424"/>
      <c r="W19" s="424"/>
    </row>
    <row r="20" spans="1:23" ht="15" customHeight="1" x14ac:dyDescent="0.25">
      <c r="A20" s="365"/>
      <c r="B20" s="369"/>
      <c r="C20" s="358" t="s">
        <v>49</v>
      </c>
      <c r="D20" s="358"/>
      <c r="E20" s="358" t="s">
        <v>50</v>
      </c>
      <c r="F20" s="358"/>
      <c r="G20" s="369"/>
      <c r="H20" s="369"/>
      <c r="I20" s="134"/>
      <c r="J20" s="369"/>
      <c r="K20" s="369"/>
      <c r="L20" s="358" t="s">
        <v>49</v>
      </c>
      <c r="M20" s="358"/>
      <c r="N20" s="358" t="s">
        <v>50</v>
      </c>
      <c r="O20" s="358"/>
      <c r="P20" s="370"/>
      <c r="Q20" s="364"/>
      <c r="S20" s="424"/>
      <c r="T20" s="424"/>
      <c r="U20" s="424"/>
      <c r="V20" s="424"/>
      <c r="W20" s="424"/>
    </row>
    <row r="21" spans="1:23" ht="15" customHeight="1" x14ac:dyDescent="0.25">
      <c r="A21" s="365"/>
      <c r="B21" s="369"/>
      <c r="C21" s="358" t="s">
        <v>49</v>
      </c>
      <c r="D21" s="358"/>
      <c r="E21" s="373" t="s">
        <v>51</v>
      </c>
      <c r="F21" s="373"/>
      <c r="G21" s="369"/>
      <c r="H21" s="369"/>
      <c r="I21" s="134"/>
      <c r="J21" s="369"/>
      <c r="K21" s="369"/>
      <c r="L21" s="358" t="s">
        <v>49</v>
      </c>
      <c r="M21" s="358"/>
      <c r="N21" s="373" t="s">
        <v>51</v>
      </c>
      <c r="O21" s="373"/>
      <c r="P21" s="370"/>
      <c r="Q21" s="364"/>
      <c r="S21" s="424"/>
      <c r="T21" s="424"/>
      <c r="U21" s="424"/>
      <c r="V21" s="424"/>
      <c r="W21" s="424"/>
    </row>
    <row r="22" spans="1:23" ht="15" customHeight="1" x14ac:dyDescent="0.25">
      <c r="A22" s="365"/>
      <c r="B22" s="369"/>
      <c r="C22" s="359" t="str">
        <f>IF(C23="","","Balise n°1")</f>
        <v>Balise n°1</v>
      </c>
      <c r="D22" s="360"/>
      <c r="E22" s="359" t="str">
        <f>IF(F23="","","Balise n°4")</f>
        <v/>
      </c>
      <c r="F22" s="360"/>
      <c r="G22" s="369"/>
      <c r="H22" s="369"/>
      <c r="I22" s="134"/>
      <c r="J22" s="369"/>
      <c r="K22" s="369"/>
      <c r="L22" s="359" t="str">
        <f>IF(L23="","","Balise n°1")</f>
        <v>Balise n°1</v>
      </c>
      <c r="M22" s="360"/>
      <c r="N22" s="359" t="str">
        <f>IF(O23="","","Balise n°4")</f>
        <v/>
      </c>
      <c r="O22" s="360"/>
      <c r="P22" s="370"/>
      <c r="Q22" s="364"/>
      <c r="S22" s="424"/>
      <c r="T22" s="424"/>
      <c r="U22" s="424"/>
      <c r="V22" s="424"/>
      <c r="W22" s="424"/>
    </row>
    <row r="23" spans="1:23" ht="15" customHeight="1" x14ac:dyDescent="0.25">
      <c r="A23" s="365"/>
      <c r="B23" s="369"/>
      <c r="C23" s="127">
        <f>IF(INDEX('Balises - Cartes'!$B$9:$L$36,MATCH('Fiches de poinçon.(ss numéro )'!C18,'Balises - Cartes'!$B$9:$B$36,0),2)="","",INDEX('Balises - Cartes'!$B$9:$L$36,MATCH('Fiches de poinçon.(ss numéro )'!C18,'Balises - Cartes'!$B$9:$B$36,0),2))</f>
        <v>2</v>
      </c>
      <c r="D23" s="132">
        <f>TIME(,,((M53/1000/$F$43)*60+'Départ - Arrivée'!$AG$12)*60)</f>
        <v>5.3935185185185188E-3</v>
      </c>
      <c r="E23" s="132">
        <f>TIME(,,((M56/1000/$F$43)*60+'Départ - Arrivée'!$AG$12)*60+((M55/1000/$F$43)*60+'Départ - Arrivée'!$AG$12)*60+((M54/1000/$F$43)*60+'Départ - Arrivée'!$AG$12)*60+((M53/1000/$F$43)*60+'Départ - Arrivée'!$AG$12)*60)</f>
        <v>9.5601851851851855E-3</v>
      </c>
      <c r="F23" s="127" t="str">
        <f>IF(INDEX('Balises - Cartes'!$B$9:$L$36,MATCH('Fiches de poinçon.(ss numéro )'!C18,'Balises - Cartes'!$B$9:$B$36,0),5)="","",INDEX('Balises - Cartes'!$B$9:$L$36,MATCH('Fiches de poinçon.(ss numéro )'!C18,'Balises - Cartes'!$B$9:$B$36,0),5))</f>
        <v/>
      </c>
      <c r="G23" s="369"/>
      <c r="H23" s="369"/>
      <c r="I23" s="134"/>
      <c r="J23" s="369"/>
      <c r="K23" s="369"/>
      <c r="L23" s="127">
        <f>IF(INDEX('Balises - Cartes'!$B$9:$L$36,MATCH('Fiches de poinçon.(ss numéro )'!L18,'Balises - Cartes'!$B$9:$B$36,0),2)="","",INDEX('Balises - Cartes'!$B$9:$L$36,MATCH('Fiches de poinçon.(ss numéro )'!L18,'Balises - Cartes'!$B$9:$B$36,0),2))</f>
        <v>2</v>
      </c>
      <c r="M23" s="132">
        <f>TIME(,,((D53/1000/$F$43)*60+'Départ - Arrivée'!$AG$12)*60)</f>
        <v>5.3935185185185188E-3</v>
      </c>
      <c r="N23" s="132">
        <f>TIME(,,((D42/1000/$F$43)*60+'Départ - Arrivée'!$AG$12)*60+((D55/1000/$F$43)*60+'Départ - Arrivée'!$AG$12)*60+((D54/1000/$F$43)*60+'Départ - Arrivée'!$AG$12)*60+((D53/1000/$F$43)*60+'Départ - Arrivée'!$AG$12)*60)</f>
        <v>9.5601851851851855E-3</v>
      </c>
      <c r="O23" s="127" t="str">
        <f>IF(INDEX('Balises - Cartes'!$B$9:$L$36,MATCH('Fiches de poinçon.(ss numéro )'!L18,'Balises - Cartes'!$B$9:$B$36,0),5)="","",INDEX('Balises - Cartes'!$B$9:$L$36,MATCH('Fiches de poinçon.(ss numéro )'!L18,'Balises - Cartes'!$B$9:$B$36,0),5))</f>
        <v/>
      </c>
      <c r="P23" s="370"/>
      <c r="Q23" s="364"/>
    </row>
    <row r="24" spans="1:23" ht="15" customHeight="1" x14ac:dyDescent="0.25">
      <c r="A24" s="365"/>
      <c r="B24" s="369"/>
      <c r="C24" s="361" t="s">
        <v>113</v>
      </c>
      <c r="D24" s="362"/>
      <c r="E24" s="366" t="s">
        <v>114</v>
      </c>
      <c r="F24" s="367"/>
      <c r="G24" s="369"/>
      <c r="H24" s="369"/>
      <c r="I24" s="134"/>
      <c r="J24" s="369"/>
      <c r="K24" s="369"/>
      <c r="L24" s="361" t="s">
        <v>113</v>
      </c>
      <c r="M24" s="362"/>
      <c r="N24" s="366" t="s">
        <v>114</v>
      </c>
      <c r="O24" s="367"/>
      <c r="P24" s="370"/>
      <c r="Q24" s="364"/>
    </row>
    <row r="25" spans="1:23" ht="33" customHeight="1" x14ac:dyDescent="0.25">
      <c r="A25" s="365"/>
      <c r="B25" s="369"/>
      <c r="C25" s="356" t="str">
        <f>IF('Fiches de poinçon.(ss numéro )'!C23="","",INDEX('Description des balises'!$A$1:$C$76,MATCH('Fiches de poinçon.(ss numéro )'!C23,'Description des balises'!$A$1:$A$76,0),2))</f>
        <v>Dans le rentrant</v>
      </c>
      <c r="D25" s="357"/>
      <c r="E25" s="356" t="str">
        <f>IF('Fiches de poinçon.(ss numéro )'!F23="","",INDEX('Description des balises'!$A$1:$C$76,MATCH('Fiches de poinçon.(ss numéro )'!F23,'Description des balises'!$A$1:$A$76,0),2))</f>
        <v/>
      </c>
      <c r="F25" s="357"/>
      <c r="G25" s="369"/>
      <c r="H25" s="369"/>
      <c r="I25" s="134"/>
      <c r="J25" s="369"/>
      <c r="K25" s="369"/>
      <c r="L25" s="356" t="str">
        <f>IF('Fiches de poinçon.(ss numéro )'!L23="","",INDEX('Description des balises'!$A$1:$C$76,MATCH('Fiches de poinçon.(ss numéro )'!L23,'Description des balises'!$A$1:$A$76,0),2))</f>
        <v>Dans le rentrant</v>
      </c>
      <c r="M25" s="357"/>
      <c r="N25" s="356" t="str">
        <f>IF('Fiches de poinçon.(ss numéro )'!O23="","",INDEX('Description des balises'!$A$1:$C$76,MATCH('Fiches de poinçon.(ss numéro )'!O23,'Description des balises'!$A$1:$A$76,0),2))</f>
        <v/>
      </c>
      <c r="O25" s="357"/>
      <c r="P25" s="402"/>
      <c r="Q25" s="396"/>
    </row>
    <row r="26" spans="1:23" ht="15" customHeight="1" x14ac:dyDescent="0.25">
      <c r="A26" s="363"/>
      <c r="B26" s="360"/>
      <c r="C26" s="359" t="str">
        <f>IF(C27="","","Balise n°2")</f>
        <v/>
      </c>
      <c r="D26" s="360"/>
      <c r="E26" s="359" t="str">
        <f>IF(F27="","","Balise n°5")</f>
        <v/>
      </c>
      <c r="F26" s="360"/>
      <c r="G26" s="359"/>
      <c r="H26" s="360"/>
      <c r="I26" s="134"/>
      <c r="J26" s="363"/>
      <c r="K26" s="360"/>
      <c r="L26" s="359" t="str">
        <f>IF(L27="","","Balise n°2")</f>
        <v/>
      </c>
      <c r="M26" s="360"/>
      <c r="N26" s="359" t="str">
        <f>IF(O27="","","Balise n°5")</f>
        <v/>
      </c>
      <c r="O26" s="360"/>
      <c r="P26" s="359"/>
      <c r="Q26" s="363"/>
    </row>
    <row r="27" spans="1:23" ht="15" customHeight="1" x14ac:dyDescent="0.25">
      <c r="A27" s="364"/>
      <c r="B27" s="365"/>
      <c r="C27" s="127" t="str">
        <f>IF(INDEX('Balises - Cartes'!$B$9:$L$36,MATCH('Fiches de poinçon.(ss numéro )'!C18,'Balises - Cartes'!$B$9:$B$36,0),3)="","",INDEX('Balises - Cartes'!$B$9:$L$36,MATCH('Fiches de poinçon.(ss numéro )'!C18,'Balises - Cartes'!$B$9:$B$36,0),3))</f>
        <v/>
      </c>
      <c r="D27" s="132">
        <f>TIME(,,((M54/1000/$F$43)*60+'Départ - Arrivée'!$AG$12)*60+((M53/1000/$F$43)*60+'Départ - Arrivée'!$AG$12)*60)</f>
        <v>6.782407407407408E-3</v>
      </c>
      <c r="E27" s="132">
        <f>TIME(,,((M57/1000/$F$43)*60+'Départ - Arrivée'!$AG$12)*60+((M56/1000/$F$43)*60+'Départ - Arrivée'!$AG$12)*60+((M55/1000/$F$43)*60+'Départ - Arrivée'!$AG$12)*60+((M54/1000/$F$43)*60+'Départ - Arrivée'!$AG$12)*60+((M53/1000/$F$43)*60+'Départ - Arrivée'!$AG$12)*60)</f>
        <v>1.0949074074074075E-2</v>
      </c>
      <c r="F27" s="127" t="str">
        <f>IF(INDEX('Balises - Cartes'!$B$9:$L$36,MATCH('Fiches de poinçon.(ss numéro )'!C18,'Balises - Cartes'!$B$9:$B$36,0),6)="","",INDEX('Balises - Cartes'!$B$9:$L$36,MATCH('Fiches de poinçon.(ss numéro )'!C18,'Balises - Cartes'!$B$9:$B$36,0),6))</f>
        <v/>
      </c>
      <c r="G27" s="370"/>
      <c r="H27" s="365"/>
      <c r="I27" s="134"/>
      <c r="J27" s="364"/>
      <c r="K27" s="365"/>
      <c r="L27" s="127" t="str">
        <f>IF(INDEX('Balises - Cartes'!$B$9:$L$36,MATCH('Fiches de poinçon.(ss numéro )'!L18,'Balises - Cartes'!$B$9:$B$36,0),3)="","",INDEX('Balises - Cartes'!$B$9:$L$36,MATCH('Fiches de poinçon.(ss numéro )'!L18,'Balises - Cartes'!$B$9:$B$36,0),3))</f>
        <v/>
      </c>
      <c r="M27" s="132">
        <f>TIME(,,((D54/1000/$F$43)*60+'Départ - Arrivée'!$AG$12)*60+((D53/1000/$F$43)*60+'Départ - Arrivée'!$AG$12)*60)</f>
        <v>6.782407407407408E-3</v>
      </c>
      <c r="N27" s="132">
        <f>TIME(,,((D57/1000/$F$43)*60+'Départ - Arrivée'!$AG$12)*60+((D42/1000/$F$43)*60+'Départ - Arrivée'!$AG$12)*60+((D55/1000/$F$43)*60+'Départ - Arrivée'!$AG$12)*60+((D54/1000/$F$43)*60+'Départ - Arrivée'!$AG$12)*60+((D53/1000/$F$43)*60+'Départ - Arrivée'!$AG$12)*60)</f>
        <v>1.0949074074074075E-2</v>
      </c>
      <c r="O27" s="127" t="str">
        <f>IF(INDEX('Balises - Cartes'!$B$9:$L$36,MATCH('Fiches de poinçon.(ss numéro )'!L18,'Balises - Cartes'!$B$9:$B$36,0),6)="","",INDEX('Balises - Cartes'!$B$9:$L$36,MATCH('Fiches de poinçon.(ss numéro )'!L18,'Balises - Cartes'!$B$9:$B$36,0),6))</f>
        <v/>
      </c>
      <c r="P27" s="370"/>
      <c r="Q27" s="364"/>
    </row>
    <row r="28" spans="1:23" ht="15" customHeight="1" x14ac:dyDescent="0.25">
      <c r="A28" s="364"/>
      <c r="B28" s="365"/>
      <c r="C28" s="361" t="s">
        <v>113</v>
      </c>
      <c r="D28" s="362"/>
      <c r="E28" s="366" t="s">
        <v>114</v>
      </c>
      <c r="F28" s="367"/>
      <c r="G28" s="370"/>
      <c r="H28" s="365"/>
      <c r="I28" s="134"/>
      <c r="J28" s="364"/>
      <c r="K28" s="365"/>
      <c r="L28" s="361" t="s">
        <v>113</v>
      </c>
      <c r="M28" s="362"/>
      <c r="N28" s="366" t="s">
        <v>114</v>
      </c>
      <c r="O28" s="367"/>
      <c r="P28" s="370"/>
      <c r="Q28" s="364"/>
    </row>
    <row r="29" spans="1:23" ht="33" customHeight="1" x14ac:dyDescent="0.25">
      <c r="A29" s="364"/>
      <c r="B29" s="365"/>
      <c r="C29" s="356" t="str">
        <f>IF('Fiches de poinçon.(ss numéro )'!C27="","",INDEX('Description des balises'!$A$1:$C$76,MATCH('Fiches de poinçon.(ss numéro )'!C27,'Description des balises'!$A$1:$A$76,0),2))</f>
        <v/>
      </c>
      <c r="D29" s="357"/>
      <c r="E29" s="356" t="str">
        <f>IF('Fiches de poinçon.(ss numéro )'!F27="","",INDEX('Description des balises'!$A$1:$C$76,MATCH('Fiches de poinçon.(ss numéro )'!F27,'Description des balises'!$A$1:$A$76,0),2))</f>
        <v/>
      </c>
      <c r="F29" s="357"/>
      <c r="G29" s="370"/>
      <c r="H29" s="365"/>
      <c r="I29" s="134"/>
      <c r="J29" s="364"/>
      <c r="K29" s="365"/>
      <c r="L29" s="356" t="str">
        <f>IF('Fiches de poinçon.(ss numéro )'!L27="","",INDEX('Description des balises'!$A$1:$C$76,MATCH('Fiches de poinçon.(ss numéro )'!L27,'Description des balises'!$A$1:$A$76,0),2))</f>
        <v/>
      </c>
      <c r="M29" s="357"/>
      <c r="N29" s="356" t="str">
        <f>IF('Fiches de poinçon.(ss numéro )'!O27="","",INDEX('Description des balises'!$A$1:$C$76,MATCH('Fiches de poinçon.(ss numéro )'!O27,'Description des balises'!$A$1:$A$76,0),2))</f>
        <v/>
      </c>
      <c r="O29" s="357"/>
      <c r="P29" s="402"/>
      <c r="Q29" s="396"/>
    </row>
    <row r="30" spans="1:23" ht="15" customHeight="1" x14ac:dyDescent="0.25">
      <c r="A30" s="363"/>
      <c r="B30" s="360"/>
      <c r="C30" s="359" t="str">
        <f>IF(C31="","","Balise n°3")</f>
        <v/>
      </c>
      <c r="D30" s="360"/>
      <c r="E30" s="359" t="str">
        <f>IF(F31="","","Balise n°6")</f>
        <v/>
      </c>
      <c r="F30" s="360"/>
      <c r="G30" s="363"/>
      <c r="H30" s="360"/>
      <c r="I30" s="134"/>
      <c r="J30" s="363"/>
      <c r="K30" s="360"/>
      <c r="L30" s="359" t="str">
        <f>IF(L31="","","Balise n°3")</f>
        <v/>
      </c>
      <c r="M30" s="360"/>
      <c r="N30" s="359" t="str">
        <f>IF(O31="","","Balise n°6")</f>
        <v/>
      </c>
      <c r="O30" s="360"/>
      <c r="P30" s="363"/>
      <c r="Q30" s="363"/>
    </row>
    <row r="31" spans="1:23" ht="15" customHeight="1" x14ac:dyDescent="0.25">
      <c r="A31" s="364"/>
      <c r="B31" s="365"/>
      <c r="C31" s="127" t="str">
        <f>IF(INDEX('Balises - Cartes'!$B$9:$L$36,MATCH('Fiches de poinçon.(ss numéro )'!C18,'Balises - Cartes'!$B$9:$B$36,0),4)="","",INDEX('Balises - Cartes'!$B$9:$L$36,MATCH('Fiches de poinçon.(ss numéro )'!C18,'Balises - Cartes'!$B$9:$B$36,0),4))</f>
        <v/>
      </c>
      <c r="D31" s="132">
        <f>TIME(,,((M55/1000/$F$43)*60+'Départ - Arrivée'!$AG$12)*60+((M54/1000/$F$43)*60+'Départ - Arrivée'!$AG$12)*60+((M53/1000/$F$43)*60+'Départ - Arrivée'!$AG$12)*60)</f>
        <v>8.1712962962962963E-3</v>
      </c>
      <c r="E31" s="132">
        <f>TIME(,,((M58/1000/$F$43)*60+'Départ - Arrivée'!$AG$12)*60+((M57/1000/$F$43)*60+'Départ - Arrivée'!$AG$12)*60+((M56/1000/$F$43)*60+'Départ - Arrivée'!$AG$12)*60+((M55/1000/$F$43)*60+'Départ - Arrivée'!$AG$12)*60+((M54/1000/$F$43)*60+'Départ - Arrivée'!$AG$12)*60+((M53/1000/$F$43)*60+'Départ - Arrivée'!$AG$12)*60)</f>
        <v>1.2337962962962962E-2</v>
      </c>
      <c r="F31" s="127" t="str">
        <f>IF(INDEX('Balises - Cartes'!$B$9:$L$36,MATCH('Fiches de poinçon.(ss numéro )'!C18,'Balises - Cartes'!$B$9:$B$36,0),7)="","",INDEX('Balises - Cartes'!$B$9:$L$36,MATCH('Fiches de poinçon.(ss numéro )'!C18,'Balises - Cartes'!$B$9:$B$36,0),7))</f>
        <v/>
      </c>
      <c r="G31" s="364"/>
      <c r="H31" s="365"/>
      <c r="I31" s="134"/>
      <c r="J31" s="364"/>
      <c r="K31" s="365"/>
      <c r="L31" s="127" t="str">
        <f>IF(INDEX('Balises - Cartes'!$B$9:$L$36,MATCH('Fiches de poinçon.(ss numéro )'!L18,'Balises - Cartes'!$B$9:$B$36,0),4)="","",INDEX('Balises - Cartes'!$B$9:$L$36,MATCH('Fiches de poinçon.(ss numéro )'!L18,'Balises - Cartes'!$B$9:$B$36,0),4))</f>
        <v/>
      </c>
      <c r="M31" s="132">
        <f>TIME(,,((D55/1000/$F$43)*60+'Départ - Arrivée'!$AG$12)*60+((D54/1000/$F$43)*60+'Départ - Arrivée'!$AG$12)*60+((D53/1000/$F$43)*60+'Départ - Arrivée'!$AG$12)*60)</f>
        <v>8.1712962962962963E-3</v>
      </c>
      <c r="N31" s="132">
        <f>TIME(,,((D58/1000/$F$43)*60+'Départ - Arrivée'!$AG$12)*60+((D57/1000/$F$43)*60+'Départ - Arrivée'!$AG$12)*60+((D42/1000/$F$43)*60+'Départ - Arrivée'!$AG$12)*60+((D55/1000/$F$43)*60+'Départ - Arrivée'!$AG$12)*60+((D54/1000/$F$43)*60+'Départ - Arrivée'!$AG$12)*60+((D53/1000/$F$43)*60+'Départ - Arrivée'!$AG$12)*60)</f>
        <v>1.2337962962962962E-2</v>
      </c>
      <c r="O31" s="127" t="str">
        <f>IF(INDEX('Balises - Cartes'!$B$9:$L$36,MATCH('Fiches de poinçon.(ss numéro )'!L18,'Balises - Cartes'!$B$9:$B$36,0),7)="","",INDEX('Balises - Cartes'!$B$9:$L$36,MATCH('Fiches de poinçon.(ss numéro )'!L18,'Balises - Cartes'!$B$9:$B$36,0),7))</f>
        <v/>
      </c>
      <c r="P31" s="364"/>
      <c r="Q31" s="364"/>
    </row>
    <row r="32" spans="1:23" ht="15" customHeight="1" x14ac:dyDescent="0.25">
      <c r="A32" s="364"/>
      <c r="B32" s="365"/>
      <c r="C32" s="361" t="s">
        <v>113</v>
      </c>
      <c r="D32" s="381"/>
      <c r="E32" s="366" t="s">
        <v>114</v>
      </c>
      <c r="F32" s="367"/>
      <c r="G32" s="364"/>
      <c r="H32" s="365"/>
      <c r="I32" s="134"/>
      <c r="J32" s="364"/>
      <c r="K32" s="365"/>
      <c r="L32" s="361" t="s">
        <v>113</v>
      </c>
      <c r="M32" s="381"/>
      <c r="N32" s="366" t="s">
        <v>114</v>
      </c>
      <c r="O32" s="367"/>
      <c r="P32" s="364"/>
      <c r="Q32" s="364"/>
    </row>
    <row r="33" spans="1:17" ht="33" customHeight="1" x14ac:dyDescent="0.25">
      <c r="A33" s="396"/>
      <c r="B33" s="397"/>
      <c r="C33" s="376" t="str">
        <f>IF('Fiches de poinçon.(ss numéro )'!C31="","",INDEX('Description des balises'!$A$1:$C$76,MATCH('Fiches de poinçon.(ss numéro )'!C31,'Description des balises'!$A$1:$A$76,0),2))</f>
        <v/>
      </c>
      <c r="D33" s="377"/>
      <c r="E33" s="376" t="str">
        <f>IF('Fiches de poinçon.(ss numéro )'!F31="","",INDEX('Description des balises'!$A$1:$C$76,MATCH('Fiches de poinçon.(ss numéro )'!F31,'Description des balises'!$A$1:$A$76,0),2))</f>
        <v/>
      </c>
      <c r="F33" s="377"/>
      <c r="G33" s="396"/>
      <c r="H33" s="397"/>
      <c r="I33" s="108"/>
      <c r="J33" s="396"/>
      <c r="K33" s="397"/>
      <c r="L33" s="376" t="str">
        <f>IF('Fiches de poinçon.(ss numéro )'!L31="","",INDEX('Description des balises'!$A$1:$C$76,MATCH('Fiches de poinçon.(ss numéro )'!L31,'Description des balises'!$A$1:$A$76,0),2))</f>
        <v/>
      </c>
      <c r="M33" s="377"/>
      <c r="N33" s="376" t="str">
        <f>IF('Fiches de poinçon.(ss numéro )'!O31="","",INDEX('Description des balises'!$A$1:$C$76,MATCH('Fiches de poinçon.(ss numéro )'!O31,'Description des balises'!$A$1:$A$76,0),2))</f>
        <v/>
      </c>
      <c r="O33" s="377"/>
      <c r="P33" s="396"/>
      <c r="Q33" s="396"/>
    </row>
    <row r="34" spans="1:17" ht="15" customHeight="1" x14ac:dyDescent="0.25">
      <c r="A34" s="395"/>
      <c r="B34" s="395"/>
      <c r="C34" s="394"/>
      <c r="D34" s="394"/>
      <c r="E34" s="394"/>
      <c r="F34" s="394"/>
      <c r="G34" s="395"/>
      <c r="H34" s="395"/>
      <c r="I34" s="135"/>
      <c r="J34" s="394"/>
      <c r="K34" s="394"/>
      <c r="L34" s="394"/>
      <c r="M34" s="394"/>
      <c r="N34" s="394"/>
      <c r="O34" s="394"/>
      <c r="P34" s="394"/>
      <c r="Q34" s="394"/>
    </row>
    <row r="35" spans="1:17" ht="21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1" customHeight="1" x14ac:dyDescent="0.25">
      <c r="A36" s="77"/>
      <c r="B36" s="421" t="str">
        <f>'Balises - Cartes'!$B$2</f>
        <v>(nom de votre établissement)</v>
      </c>
      <c r="C36" s="421"/>
      <c r="D36" s="421"/>
      <c r="E36" s="421"/>
      <c r="F36" s="421"/>
      <c r="G36" s="421"/>
      <c r="H36" s="77"/>
      <c r="I36" s="77"/>
      <c r="J36" s="77"/>
      <c r="K36" s="421" t="str">
        <f>'Balises - Cartes'!$B$2</f>
        <v>(nom de votre établissement)</v>
      </c>
      <c r="L36" s="421"/>
      <c r="M36" s="421"/>
      <c r="N36" s="421"/>
      <c r="O36" s="421"/>
      <c r="P36" s="421"/>
    </row>
    <row r="37" spans="1:17" ht="21" customHeight="1" x14ac:dyDescent="0.25">
      <c r="A37" s="77"/>
      <c r="B37" s="403" t="s">
        <v>20</v>
      </c>
      <c r="C37" s="403"/>
      <c r="D37" s="404"/>
      <c r="E37" s="416" t="str">
        <f>'Fiches de poinçonnages'!E37</f>
        <v>Niveaux</v>
      </c>
      <c r="F37" s="420" t="s">
        <v>12</v>
      </c>
      <c r="G37" s="420" t="s">
        <v>124</v>
      </c>
      <c r="H37" s="77"/>
      <c r="I37" s="77"/>
      <c r="J37" s="77"/>
      <c r="K37" s="403" t="s">
        <v>20</v>
      </c>
      <c r="L37" s="403"/>
      <c r="M37" s="404"/>
      <c r="N37" s="521" t="str">
        <f>$E$37</f>
        <v>Niveaux</v>
      </c>
      <c r="O37" s="420" t="s">
        <v>12</v>
      </c>
      <c r="P37" s="420" t="s">
        <v>124</v>
      </c>
    </row>
    <row r="38" spans="1:17" ht="21" customHeight="1" x14ac:dyDescent="0.25">
      <c r="A38" s="77"/>
      <c r="B38" s="403"/>
      <c r="C38" s="403"/>
      <c r="D38" s="404"/>
      <c r="E38" s="416"/>
      <c r="F38" s="420"/>
      <c r="G38" s="420"/>
      <c r="H38" s="77"/>
      <c r="I38" s="77"/>
      <c r="J38" s="77"/>
      <c r="K38" s="403"/>
      <c r="L38" s="403"/>
      <c r="M38" s="404"/>
      <c r="N38" s="522"/>
      <c r="O38" s="420"/>
      <c r="P38" s="420"/>
    </row>
    <row r="39" spans="1:17" ht="21" customHeight="1" x14ac:dyDescent="0.25">
      <c r="A39" s="77"/>
      <c r="B39" s="386" t="s">
        <v>39</v>
      </c>
      <c r="C39" s="386"/>
      <c r="D39" s="96">
        <f>'D2'!$AB$47</f>
        <v>1155.5912538609834</v>
      </c>
      <c r="E39" s="97" t="str">
        <f>'Fiches de poinçonnages'!E39</f>
        <v>Marche</v>
      </c>
      <c r="F39" s="114">
        <f>'D2'!$AA$4</f>
        <v>8</v>
      </c>
      <c r="G39" s="115">
        <f>'D2'!$AB$4</f>
        <v>1.3425925925925924E-2</v>
      </c>
      <c r="H39" s="77"/>
      <c r="I39" s="77"/>
      <c r="J39" s="77"/>
      <c r="K39" s="386" t="s">
        <v>39</v>
      </c>
      <c r="L39" s="386"/>
      <c r="M39" s="96">
        <f>'D1'!$AB$47</f>
        <v>1155.5912538609834</v>
      </c>
      <c r="N39" s="97" t="str">
        <f>$E$39</f>
        <v>Marche</v>
      </c>
      <c r="O39" s="114">
        <f>'D1'!$AA$4</f>
        <v>8</v>
      </c>
      <c r="P39" s="115">
        <f>'D1'!$AB$4</f>
        <v>1.3425925925925924E-2</v>
      </c>
    </row>
    <row r="40" spans="1:17" ht="21" customHeight="1" x14ac:dyDescent="0.25">
      <c r="A40" s="77"/>
      <c r="B40" s="387" t="s">
        <v>38</v>
      </c>
      <c r="C40" s="387"/>
      <c r="D40" s="96">
        <f>'D2'!$AB$48</f>
        <v>0</v>
      </c>
      <c r="E40" s="97">
        <f>'Fiches de poinçonnages'!E40</f>
        <v>1</v>
      </c>
      <c r="F40" s="114">
        <f>'D2'!$AA$5</f>
        <v>9</v>
      </c>
      <c r="G40" s="115">
        <f>'D2'!$AB$5</f>
        <v>1.2083333333333333E-2</v>
      </c>
      <c r="H40" s="77"/>
      <c r="I40" s="77"/>
      <c r="J40" s="77"/>
      <c r="K40" s="387" t="s">
        <v>38</v>
      </c>
      <c r="L40" s="387"/>
      <c r="M40" s="96">
        <f>'D1'!$AB$48</f>
        <v>0</v>
      </c>
      <c r="N40" s="97">
        <f>$E$40</f>
        <v>1</v>
      </c>
      <c r="O40" s="114">
        <f>'D1'!$AA$5</f>
        <v>9</v>
      </c>
      <c r="P40" s="115">
        <f>'D1'!$AB$5</f>
        <v>1.2083333333333333E-2</v>
      </c>
    </row>
    <row r="41" spans="1:17" ht="21" customHeight="1" x14ac:dyDescent="0.25">
      <c r="A41" s="77"/>
      <c r="B41" s="387" t="s">
        <v>37</v>
      </c>
      <c r="C41" s="387"/>
      <c r="D41" s="96">
        <f>'D2'!$AB$49</f>
        <v>0</v>
      </c>
      <c r="E41" s="97">
        <f>'Fiches de poinçonnages'!E41</f>
        <v>2</v>
      </c>
      <c r="F41" s="114">
        <f>'D2'!$AA$6</f>
        <v>10</v>
      </c>
      <c r="G41" s="115">
        <f>'D2'!$AB$6</f>
        <v>1.1018518518518518E-2</v>
      </c>
      <c r="H41" s="77"/>
      <c r="I41" s="77"/>
      <c r="J41" s="77"/>
      <c r="K41" s="387" t="s">
        <v>37</v>
      </c>
      <c r="L41" s="387"/>
      <c r="M41" s="96">
        <f>'D1'!$AB$49</f>
        <v>0</v>
      </c>
      <c r="N41" s="97">
        <f>$E$41</f>
        <v>2</v>
      </c>
      <c r="O41" s="114">
        <f>'D1'!$AA$6</f>
        <v>10</v>
      </c>
      <c r="P41" s="115">
        <f>'D1'!$AB$6</f>
        <v>1.1018518518518518E-2</v>
      </c>
    </row>
    <row r="42" spans="1:17" ht="21" customHeight="1" x14ac:dyDescent="0.25">
      <c r="A42" s="77"/>
      <c r="B42" s="387" t="s">
        <v>36</v>
      </c>
      <c r="C42" s="387"/>
      <c r="D42" s="96">
        <f>'D2'!$AB$50</f>
        <v>0</v>
      </c>
      <c r="E42" s="97">
        <f>'Fiches de poinçonnages'!E42</f>
        <v>3</v>
      </c>
      <c r="F42" s="114">
        <f>'D2'!$AA$7</f>
        <v>11</v>
      </c>
      <c r="G42" s="115">
        <f>'D2'!$AB$7</f>
        <v>1.0138888888888888E-2</v>
      </c>
      <c r="H42" s="77"/>
      <c r="I42" s="77"/>
      <c r="J42" s="77"/>
      <c r="K42" s="387" t="s">
        <v>36</v>
      </c>
      <c r="L42" s="387"/>
      <c r="M42" s="96">
        <f>'D1'!$AB$50</f>
        <v>0</v>
      </c>
      <c r="N42" s="97">
        <f>$E$42</f>
        <v>3</v>
      </c>
      <c r="O42" s="114">
        <f>'D1'!$AA$7</f>
        <v>11</v>
      </c>
      <c r="P42" s="115">
        <f>'D1'!$AB$7</f>
        <v>1.0138888888888888E-2</v>
      </c>
    </row>
    <row r="43" spans="1:17" ht="21" customHeight="1" x14ac:dyDescent="0.25">
      <c r="A43" s="77"/>
      <c r="B43" s="398" t="s">
        <v>117</v>
      </c>
      <c r="C43" s="399"/>
      <c r="D43" s="96">
        <f>'D2'!$AB$51</f>
        <v>0</v>
      </c>
      <c r="E43" s="97">
        <f>'Fiches de poinçonnages'!E43</f>
        <v>4</v>
      </c>
      <c r="F43" s="114">
        <f>'D2'!$AA$8</f>
        <v>12</v>
      </c>
      <c r="G43" s="115">
        <f>'D2'!$AB$8</f>
        <v>9.4097222222222238E-3</v>
      </c>
      <c r="H43" s="77"/>
      <c r="I43" s="77"/>
      <c r="J43" s="77"/>
      <c r="K43" s="398" t="s">
        <v>117</v>
      </c>
      <c r="L43" s="399"/>
      <c r="M43" s="96">
        <f>'D1'!$AB$51</f>
        <v>0</v>
      </c>
      <c r="N43" s="97">
        <f>$E$43</f>
        <v>4</v>
      </c>
      <c r="O43" s="114">
        <f>'D1'!$AA$8</f>
        <v>12</v>
      </c>
      <c r="P43" s="115">
        <f>'D1'!$AB$8</f>
        <v>9.4097222222222238E-3</v>
      </c>
    </row>
    <row r="44" spans="1:17" ht="21" customHeight="1" x14ac:dyDescent="0.25">
      <c r="A44" s="77"/>
      <c r="B44" s="398" t="s">
        <v>118</v>
      </c>
      <c r="C44" s="399"/>
      <c r="D44" s="96">
        <f>'D2'!$AB$52</f>
        <v>0</v>
      </c>
      <c r="E44" s="97">
        <f>'Fiches de poinçonnages'!E44</f>
        <v>5</v>
      </c>
      <c r="F44" s="114">
        <f>'D2'!$AA$9</f>
        <v>13</v>
      </c>
      <c r="G44" s="115">
        <f>'D2'!$AB$9</f>
        <v>8.7962962962962968E-3</v>
      </c>
      <c r="H44" s="77"/>
      <c r="I44" s="77"/>
      <c r="J44" s="77"/>
      <c r="K44" s="398" t="s">
        <v>118</v>
      </c>
      <c r="L44" s="399"/>
      <c r="M44" s="96">
        <f>'D1'!$AB$52</f>
        <v>0</v>
      </c>
      <c r="N44" s="97">
        <f>$E$44</f>
        <v>5</v>
      </c>
      <c r="O44" s="114">
        <f>'D1'!$AA$9</f>
        <v>13</v>
      </c>
      <c r="P44" s="115">
        <f>'D1'!$AB$9</f>
        <v>8.7962962962962968E-3</v>
      </c>
    </row>
    <row r="45" spans="1:17" ht="21" customHeight="1" x14ac:dyDescent="0.25">
      <c r="A45" s="77"/>
      <c r="B45" s="386" t="s">
        <v>112</v>
      </c>
      <c r="C45" s="386"/>
      <c r="D45" s="96">
        <f>'D2'!$AB$53</f>
        <v>1155.5912538609834</v>
      </c>
      <c r="E45" s="97">
        <f>'Fiches de poinçonnages'!E45</f>
        <v>6</v>
      </c>
      <c r="F45" s="114">
        <f>'D2'!$AA$10</f>
        <v>14</v>
      </c>
      <c r="G45" s="115">
        <f>'D2'!$AB$10</f>
        <v>8.2638888888888883E-3</v>
      </c>
      <c r="H45" s="77"/>
      <c r="I45" s="77"/>
      <c r="J45" s="77"/>
      <c r="K45" s="386" t="s">
        <v>112</v>
      </c>
      <c r="L45" s="386"/>
      <c r="M45" s="96">
        <f>'D1'!$AB$53</f>
        <v>1155.5912538609834</v>
      </c>
      <c r="N45" s="97">
        <f>$E$45</f>
        <v>6</v>
      </c>
      <c r="O45" s="114">
        <f>'D1'!$AA$10</f>
        <v>14</v>
      </c>
      <c r="P45" s="115">
        <f>'D1'!$AB$10</f>
        <v>8.2638888888888883E-3</v>
      </c>
    </row>
    <row r="46" spans="1:17" ht="21" customHeight="1" x14ac:dyDescent="0.25">
      <c r="A46" s="77"/>
      <c r="B46" s="388" t="s">
        <v>116</v>
      </c>
      <c r="C46" s="390">
        <f>'D2'!$B$88</f>
        <v>2311.1825077219669</v>
      </c>
      <c r="D46" s="392" t="s">
        <v>10</v>
      </c>
      <c r="E46" s="97">
        <f>'Fiches de poinçonnages'!E46</f>
        <v>7</v>
      </c>
      <c r="F46" s="114">
        <f>'D2'!$AA$11</f>
        <v>15</v>
      </c>
      <c r="G46" s="115">
        <f>'D2'!$AB$11</f>
        <v>7.8009259259259256E-3</v>
      </c>
      <c r="H46" s="77"/>
      <c r="I46" s="77"/>
      <c r="J46" s="77"/>
      <c r="K46" s="388" t="s">
        <v>116</v>
      </c>
      <c r="L46" s="390">
        <f>'D1'!$B$88</f>
        <v>2311.1825077219669</v>
      </c>
      <c r="M46" s="392" t="s">
        <v>10</v>
      </c>
      <c r="N46" s="97">
        <f>$E$46</f>
        <v>7</v>
      </c>
      <c r="O46" s="114">
        <f>'D1'!$AA$11</f>
        <v>15</v>
      </c>
      <c r="P46" s="115">
        <f>'D1'!$AB$11</f>
        <v>7.8009259259259256E-3</v>
      </c>
    </row>
    <row r="47" spans="1:17" ht="21" customHeight="1" x14ac:dyDescent="0.25">
      <c r="B47" s="389"/>
      <c r="C47" s="391"/>
      <c r="D47" s="393"/>
      <c r="E47" s="97">
        <f>'Fiches de poinçonnages'!E47</f>
        <v>8</v>
      </c>
      <c r="F47" s="114">
        <f>'D2'!$AA$12</f>
        <v>16</v>
      </c>
      <c r="G47" s="115">
        <f>'D2'!$AB$12</f>
        <v>7.4074074074074068E-3</v>
      </c>
      <c r="K47" s="389"/>
      <c r="L47" s="391"/>
      <c r="M47" s="393"/>
      <c r="N47" s="97">
        <f>$E$47</f>
        <v>8</v>
      </c>
      <c r="O47" s="114">
        <f>'D1'!$AA$12</f>
        <v>16</v>
      </c>
      <c r="P47" s="115">
        <f>'D1'!$AB$12</f>
        <v>7.4074074074074068E-3</v>
      </c>
    </row>
    <row r="48" spans="1:17" ht="21" customHeight="1" x14ac:dyDescent="0.25">
      <c r="B48" s="374" t="s">
        <v>122</v>
      </c>
      <c r="C48" s="374"/>
      <c r="D48" s="98" t="str">
        <f>'Départ - Arrivée'!$AE$12</f>
        <v>Vestiaire Sud</v>
      </c>
      <c r="E48" s="98"/>
      <c r="F48" s="98"/>
      <c r="G48" s="98"/>
      <c r="K48" s="374" t="s">
        <v>122</v>
      </c>
      <c r="L48" s="374"/>
      <c r="M48" s="98" t="str">
        <f>'Départ - Arrivée'!$AE$12</f>
        <v>Vestiaire Sud</v>
      </c>
      <c r="N48" s="98"/>
      <c r="O48" s="98"/>
      <c r="P48" s="98"/>
    </row>
    <row r="49" spans="1:17" ht="21" customHeight="1" x14ac:dyDescent="0.25">
      <c r="B49" s="98"/>
      <c r="C49" s="98"/>
      <c r="D49" s="98"/>
      <c r="E49" s="98"/>
      <c r="F49" s="98"/>
      <c r="G49" s="98"/>
    </row>
    <row r="50" spans="1:17" ht="21" customHeight="1" x14ac:dyDescent="0.25">
      <c r="B50" s="421" t="str">
        <f>'Balises - Cartes'!$B$2</f>
        <v>(nom de votre établissement)</v>
      </c>
      <c r="C50" s="421"/>
      <c r="D50" s="421"/>
      <c r="E50" s="421"/>
      <c r="F50" s="421"/>
      <c r="G50" s="421"/>
      <c r="K50" s="421" t="str">
        <f>'Balises - Cartes'!$B$2</f>
        <v>(nom de votre établissement)</v>
      </c>
      <c r="L50" s="421"/>
      <c r="M50" s="421"/>
      <c r="N50" s="421"/>
      <c r="O50" s="421"/>
      <c r="P50" s="421"/>
    </row>
    <row r="51" spans="1:17" ht="21" customHeight="1" x14ac:dyDescent="0.25">
      <c r="B51" s="405" t="s">
        <v>20</v>
      </c>
      <c r="C51" s="406"/>
      <c r="D51" s="407"/>
      <c r="E51" s="521" t="str">
        <f>$E$37</f>
        <v>Niveaux</v>
      </c>
      <c r="F51" s="417" t="s">
        <v>12</v>
      </c>
      <c r="G51" s="417" t="s">
        <v>124</v>
      </c>
      <c r="K51" s="403" t="s">
        <v>20</v>
      </c>
      <c r="L51" s="403"/>
      <c r="M51" s="404"/>
      <c r="N51" s="521" t="str">
        <f>$E$37</f>
        <v>Niveaux</v>
      </c>
      <c r="O51" s="420" t="s">
        <v>12</v>
      </c>
      <c r="P51" s="420" t="s">
        <v>124</v>
      </c>
    </row>
    <row r="52" spans="1:17" ht="21" customHeight="1" x14ac:dyDescent="0.25">
      <c r="B52" s="408"/>
      <c r="C52" s="409"/>
      <c r="D52" s="410"/>
      <c r="E52" s="522"/>
      <c r="F52" s="418"/>
      <c r="G52" s="418"/>
      <c r="K52" s="403"/>
      <c r="L52" s="403"/>
      <c r="M52" s="404"/>
      <c r="N52" s="522"/>
      <c r="O52" s="420"/>
      <c r="P52" s="420"/>
    </row>
    <row r="53" spans="1:17" ht="21" customHeight="1" x14ac:dyDescent="0.25">
      <c r="B53" s="414" t="s">
        <v>39</v>
      </c>
      <c r="C53" s="415"/>
      <c r="D53" s="96">
        <f>'D4'!$AB$47</f>
        <v>1155.5912538609834</v>
      </c>
      <c r="E53" s="97" t="str">
        <f>$E$39</f>
        <v>Marche</v>
      </c>
      <c r="F53" s="114">
        <f>'D4'!$AA$4</f>
        <v>8</v>
      </c>
      <c r="G53" s="115">
        <f>'D4'!$AB$4</f>
        <v>1.3425925925925924E-2</v>
      </c>
      <c r="K53" s="386" t="s">
        <v>39</v>
      </c>
      <c r="L53" s="386"/>
      <c r="M53" s="96">
        <f>'D3'!$AB$47</f>
        <v>1155.5912538609834</v>
      </c>
      <c r="N53" s="97" t="str">
        <f>$E$39</f>
        <v>Marche</v>
      </c>
      <c r="O53" s="114">
        <f>'D3'!$AA$4</f>
        <v>8</v>
      </c>
      <c r="P53" s="115">
        <f>'D3'!$AB$4</f>
        <v>1.3425925925925924E-2</v>
      </c>
    </row>
    <row r="54" spans="1:17" ht="21" customHeight="1" x14ac:dyDescent="0.25">
      <c r="B54" s="422" t="s">
        <v>38</v>
      </c>
      <c r="C54" s="423"/>
      <c r="D54" s="96">
        <f>'D4'!$AB$48</f>
        <v>0</v>
      </c>
      <c r="E54" s="97">
        <f>$E$40</f>
        <v>1</v>
      </c>
      <c r="F54" s="114">
        <f>'D4'!$AA$5</f>
        <v>9</v>
      </c>
      <c r="G54" s="115">
        <f>'D4'!$AB$5</f>
        <v>1.2083333333333333E-2</v>
      </c>
      <c r="K54" s="387" t="s">
        <v>38</v>
      </c>
      <c r="L54" s="387"/>
      <c r="M54" s="96">
        <f>'D3'!$AB$48</f>
        <v>0</v>
      </c>
      <c r="N54" s="97">
        <f>$E$40</f>
        <v>1</v>
      </c>
      <c r="O54" s="114">
        <f>'D3'!$AA$5</f>
        <v>9</v>
      </c>
      <c r="P54" s="115">
        <f>'D3'!$AB$5</f>
        <v>1.2083333333333333E-2</v>
      </c>
    </row>
    <row r="55" spans="1:17" ht="21" customHeight="1" x14ac:dyDescent="0.25">
      <c r="B55" s="422" t="s">
        <v>37</v>
      </c>
      <c r="C55" s="423"/>
      <c r="D55" s="96">
        <f>'D4'!$AB$49</f>
        <v>0</v>
      </c>
      <c r="E55" s="97">
        <f>$E$41</f>
        <v>2</v>
      </c>
      <c r="F55" s="114">
        <f>'D4'!$AA$6</f>
        <v>10</v>
      </c>
      <c r="G55" s="115">
        <f>'D4'!$AB$6</f>
        <v>1.1018518518518518E-2</v>
      </c>
      <c r="K55" s="387" t="s">
        <v>37</v>
      </c>
      <c r="L55" s="387"/>
      <c r="M55" s="96">
        <f>'D3'!$AB$49</f>
        <v>0</v>
      </c>
      <c r="N55" s="97">
        <f>$E$41</f>
        <v>2</v>
      </c>
      <c r="O55" s="114">
        <f>'D3'!$AA$6</f>
        <v>10</v>
      </c>
      <c r="P55" s="115">
        <f>'D3'!$AB$6</f>
        <v>1.1018518518518518E-2</v>
      </c>
    </row>
    <row r="56" spans="1:17" ht="21" customHeight="1" x14ac:dyDescent="0.25">
      <c r="B56" s="422" t="s">
        <v>36</v>
      </c>
      <c r="C56" s="423"/>
      <c r="D56" s="96">
        <f>'D4'!$AB$50</f>
        <v>0</v>
      </c>
      <c r="E56" s="97">
        <f>$E$42</f>
        <v>3</v>
      </c>
      <c r="F56" s="114">
        <f>'D4'!$AA$7</f>
        <v>11</v>
      </c>
      <c r="G56" s="115">
        <f>'D4'!$AB$7</f>
        <v>1.0138888888888888E-2</v>
      </c>
      <c r="K56" s="387" t="s">
        <v>36</v>
      </c>
      <c r="L56" s="387"/>
      <c r="M56" s="96">
        <f>'D3'!$AB$50</f>
        <v>0</v>
      </c>
      <c r="N56" s="97">
        <f>$E$42</f>
        <v>3</v>
      </c>
      <c r="O56" s="114">
        <f>'D3'!$AA$7</f>
        <v>11</v>
      </c>
      <c r="P56" s="115">
        <f>'D3'!$AB$7</f>
        <v>1.0138888888888888E-2</v>
      </c>
    </row>
    <row r="57" spans="1:17" ht="21" customHeight="1" x14ac:dyDescent="0.25">
      <c r="B57" s="398" t="s">
        <v>117</v>
      </c>
      <c r="C57" s="399"/>
      <c r="D57" s="96">
        <f>'D4'!$AB$51</f>
        <v>0</v>
      </c>
      <c r="E57" s="97">
        <f>$E$43</f>
        <v>4</v>
      </c>
      <c r="F57" s="114">
        <f>'D4'!$AA$8</f>
        <v>12</v>
      </c>
      <c r="G57" s="115">
        <f>'D4'!$AB$8</f>
        <v>9.4097222222222238E-3</v>
      </c>
      <c r="K57" s="398" t="s">
        <v>117</v>
      </c>
      <c r="L57" s="399"/>
      <c r="M57" s="96">
        <f>'D3'!$AB$51</f>
        <v>0</v>
      </c>
      <c r="N57" s="97">
        <f>$E$43</f>
        <v>4</v>
      </c>
      <c r="O57" s="114">
        <f>'D3'!$AA$8</f>
        <v>12</v>
      </c>
      <c r="P57" s="115">
        <f>'D3'!$AB$8</f>
        <v>9.4097222222222238E-3</v>
      </c>
    </row>
    <row r="58" spans="1:17" ht="21" customHeight="1" x14ac:dyDescent="0.25">
      <c r="B58" s="398" t="s">
        <v>118</v>
      </c>
      <c r="C58" s="399"/>
      <c r="D58" s="96">
        <f>'D4'!$AB$52</f>
        <v>0</v>
      </c>
      <c r="E58" s="97">
        <f>$E$44</f>
        <v>5</v>
      </c>
      <c r="F58" s="114">
        <f>'D4'!$AA$9</f>
        <v>13</v>
      </c>
      <c r="G58" s="115">
        <f>'D4'!$AB$9</f>
        <v>8.7962962962962968E-3</v>
      </c>
      <c r="K58" s="398" t="s">
        <v>118</v>
      </c>
      <c r="L58" s="399"/>
      <c r="M58" s="96">
        <f>'D3'!$AB$52</f>
        <v>0</v>
      </c>
      <c r="N58" s="97">
        <f>$E$44</f>
        <v>5</v>
      </c>
      <c r="O58" s="114">
        <f>'D3'!$AA$9</f>
        <v>13</v>
      </c>
      <c r="P58" s="115">
        <f>'D3'!$AB$9</f>
        <v>8.7962962962962968E-3</v>
      </c>
    </row>
    <row r="59" spans="1:17" ht="21" customHeight="1" x14ac:dyDescent="0.25">
      <c r="B59" s="414" t="s">
        <v>112</v>
      </c>
      <c r="C59" s="415"/>
      <c r="D59" s="96">
        <f>'D4'!$AB$53</f>
        <v>1155.5912538609834</v>
      </c>
      <c r="E59" s="97">
        <f>$E$45</f>
        <v>6</v>
      </c>
      <c r="F59" s="114">
        <f>'D4'!$AA$10</f>
        <v>14</v>
      </c>
      <c r="G59" s="115">
        <f>'D4'!$AB$10</f>
        <v>8.2638888888888883E-3</v>
      </c>
      <c r="K59" s="386" t="s">
        <v>112</v>
      </c>
      <c r="L59" s="386"/>
      <c r="M59" s="96">
        <f>'D3'!$AB$53</f>
        <v>1155.5912538609834</v>
      </c>
      <c r="N59" s="97">
        <f>$E$45</f>
        <v>6</v>
      </c>
      <c r="O59" s="114">
        <f>'D3'!$AA$10</f>
        <v>14</v>
      </c>
      <c r="P59" s="115">
        <f>'D3'!$AB$10</f>
        <v>8.2638888888888883E-3</v>
      </c>
    </row>
    <row r="60" spans="1:17" ht="21" customHeight="1" x14ac:dyDescent="0.25">
      <c r="B60" s="388" t="s">
        <v>116</v>
      </c>
      <c r="C60" s="390">
        <f>'D4'!$B$88</f>
        <v>2311.1825077219669</v>
      </c>
      <c r="D60" s="392" t="s">
        <v>10</v>
      </c>
      <c r="E60" s="97">
        <f>$E$46</f>
        <v>7</v>
      </c>
      <c r="F60" s="114">
        <f>'D4'!$AA$11</f>
        <v>15</v>
      </c>
      <c r="G60" s="115">
        <f>'D4'!$AB$11</f>
        <v>7.8009259259259256E-3</v>
      </c>
      <c r="K60" s="388" t="s">
        <v>116</v>
      </c>
      <c r="L60" s="390">
        <f>'D3'!$B$88</f>
        <v>2311.1825077219669</v>
      </c>
      <c r="M60" s="392" t="s">
        <v>10</v>
      </c>
      <c r="N60" s="97">
        <f>$E$46</f>
        <v>7</v>
      </c>
      <c r="O60" s="114">
        <f>'D3'!$AA$11</f>
        <v>15</v>
      </c>
      <c r="P60" s="115">
        <f>'D3'!$AB$11</f>
        <v>7.8009259259259256E-3</v>
      </c>
    </row>
    <row r="61" spans="1:17" ht="21" customHeight="1" x14ac:dyDescent="0.25">
      <c r="B61" s="389"/>
      <c r="C61" s="391"/>
      <c r="D61" s="393"/>
      <c r="E61" s="97">
        <f>$E$47</f>
        <v>8</v>
      </c>
      <c r="F61" s="114">
        <f>'D4'!$AA$12</f>
        <v>16</v>
      </c>
      <c r="G61" s="115">
        <f>'D4'!$AB$12</f>
        <v>7.4074074074074068E-3</v>
      </c>
      <c r="K61" s="389"/>
      <c r="L61" s="391"/>
      <c r="M61" s="393"/>
      <c r="N61" s="97">
        <f>$E$47</f>
        <v>8</v>
      </c>
      <c r="O61" s="114">
        <f>'D3'!$AA$12</f>
        <v>16</v>
      </c>
      <c r="P61" s="115">
        <f>'D3'!$AB$12</f>
        <v>7.4074074074074068E-3</v>
      </c>
    </row>
    <row r="62" spans="1:17" ht="21" customHeight="1" x14ac:dyDescent="0.25">
      <c r="B62" s="374" t="s">
        <v>122</v>
      </c>
      <c r="C62" s="374"/>
      <c r="D62" s="98" t="str">
        <f>'Départ - Arrivée'!$AE$12</f>
        <v>Vestiaire Sud</v>
      </c>
      <c r="E62" s="98"/>
      <c r="F62" s="98"/>
      <c r="G62" s="98"/>
      <c r="K62" s="374" t="s">
        <v>122</v>
      </c>
      <c r="L62" s="374"/>
      <c r="M62" s="98" t="str">
        <f>'Départ - Arrivée'!$AE$12</f>
        <v>Vestiaire Sud</v>
      </c>
      <c r="N62" s="98"/>
      <c r="O62" s="98"/>
      <c r="P62" s="98"/>
    </row>
    <row r="63" spans="1:17" ht="21" customHeight="1" x14ac:dyDescent="0.25">
      <c r="A63" s="3"/>
      <c r="B63" s="3"/>
      <c r="F63" s="136" t="s">
        <v>23</v>
      </c>
      <c r="P63" s="3"/>
      <c r="Q63" s="3"/>
    </row>
    <row r="64" spans="1:17" ht="12.75" customHeight="1" x14ac:dyDescent="0.25">
      <c r="A64" s="3"/>
      <c r="B64" s="3"/>
      <c r="F64" s="136" t="s">
        <v>23</v>
      </c>
      <c r="P64" s="3"/>
      <c r="Q64" s="3"/>
    </row>
    <row r="65" spans="1:17" ht="15" customHeight="1" x14ac:dyDescent="0.25">
      <c r="A65" s="360"/>
      <c r="B65" s="368"/>
      <c r="C65" s="411" t="str">
        <f>'Balises - Cartes'!B13</f>
        <v>D5</v>
      </c>
      <c r="D65" s="412"/>
      <c r="E65" s="412"/>
      <c r="F65" s="413"/>
      <c r="G65" s="368"/>
      <c r="H65" s="368"/>
      <c r="I65" s="94"/>
      <c r="J65" s="368"/>
      <c r="K65" s="368"/>
      <c r="L65" s="411" t="str">
        <f>'Balises - Cartes'!B14</f>
        <v>D6</v>
      </c>
      <c r="M65" s="412"/>
      <c r="N65" s="412"/>
      <c r="O65" s="413"/>
      <c r="P65" s="368"/>
      <c r="Q65" s="359"/>
    </row>
    <row r="66" spans="1:17" ht="15" customHeight="1" x14ac:dyDescent="0.25">
      <c r="A66" s="365"/>
      <c r="B66" s="369"/>
      <c r="C66" s="358" t="s">
        <v>48</v>
      </c>
      <c r="D66" s="358"/>
      <c r="E66" s="378" t="str">
        <f>E3</f>
        <v>0600000000</v>
      </c>
      <c r="F66" s="379"/>
      <c r="G66" s="369"/>
      <c r="H66" s="369"/>
      <c r="I66" s="134"/>
      <c r="J66" s="369"/>
      <c r="K66" s="369"/>
      <c r="L66" s="358" t="s">
        <v>48</v>
      </c>
      <c r="M66" s="358"/>
      <c r="N66" s="378" t="str">
        <f t="shared" ref="N66" si="0">E3</f>
        <v>0600000000</v>
      </c>
      <c r="O66" s="379"/>
      <c r="P66" s="369"/>
      <c r="Q66" s="370"/>
    </row>
    <row r="67" spans="1:17" ht="15" customHeight="1" x14ac:dyDescent="0.25">
      <c r="A67" s="365"/>
      <c r="B67" s="369"/>
      <c r="C67" s="358" t="s">
        <v>49</v>
      </c>
      <c r="D67" s="358"/>
      <c r="E67" s="358" t="s">
        <v>50</v>
      </c>
      <c r="F67" s="358"/>
      <c r="G67" s="369"/>
      <c r="H67" s="369"/>
      <c r="I67" s="134"/>
      <c r="J67" s="369"/>
      <c r="K67" s="369"/>
      <c r="L67" s="358" t="s">
        <v>49</v>
      </c>
      <c r="M67" s="358"/>
      <c r="N67" s="358" t="s">
        <v>50</v>
      </c>
      <c r="O67" s="358"/>
      <c r="P67" s="369"/>
      <c r="Q67" s="370"/>
    </row>
    <row r="68" spans="1:17" ht="15" customHeight="1" x14ac:dyDescent="0.25">
      <c r="A68" s="365"/>
      <c r="B68" s="369"/>
      <c r="C68" s="358" t="s">
        <v>49</v>
      </c>
      <c r="D68" s="358"/>
      <c r="E68" s="373" t="s">
        <v>51</v>
      </c>
      <c r="F68" s="373"/>
      <c r="G68" s="369"/>
      <c r="H68" s="369"/>
      <c r="I68" s="134"/>
      <c r="J68" s="369"/>
      <c r="K68" s="369"/>
      <c r="L68" s="358" t="s">
        <v>49</v>
      </c>
      <c r="M68" s="358"/>
      <c r="N68" s="373" t="s">
        <v>51</v>
      </c>
      <c r="O68" s="373"/>
      <c r="P68" s="369"/>
      <c r="Q68" s="370"/>
    </row>
    <row r="69" spans="1:17" ht="15" customHeight="1" x14ac:dyDescent="0.25">
      <c r="A69" s="365"/>
      <c r="B69" s="369"/>
      <c r="C69" s="359" t="str">
        <f>IF(C70="","","Balise n°1")</f>
        <v>Balise n°1</v>
      </c>
      <c r="D69" s="360"/>
      <c r="E69" s="359" t="str">
        <f>IF(F70="","","Balise n°4")</f>
        <v/>
      </c>
      <c r="F69" s="360"/>
      <c r="G69" s="369"/>
      <c r="H69" s="369"/>
      <c r="I69" s="134"/>
      <c r="J69" s="369"/>
      <c r="K69" s="369"/>
      <c r="L69" s="359" t="str">
        <f>IF(L70="","","Balise n°1")</f>
        <v>Balise n°1</v>
      </c>
      <c r="M69" s="360"/>
      <c r="N69" s="359" t="str">
        <f>IF(O70="","","Balise n°4")</f>
        <v/>
      </c>
      <c r="O69" s="360"/>
      <c r="P69" s="369"/>
      <c r="Q69" s="370"/>
    </row>
    <row r="70" spans="1:17" ht="15" customHeight="1" x14ac:dyDescent="0.25">
      <c r="A70" s="365"/>
      <c r="B70" s="370"/>
      <c r="C70" s="127">
        <f>IF(INDEX('Balises - Cartes'!$B$9:$L$36,MATCH('Fiches de poinçon.(ss numéro )'!C65,'Balises - Cartes'!$B$9:$B$36,0),2)="","",INDEX('Balises - Cartes'!$B$9:$L$36,MATCH('Fiches de poinçon.(ss numéro )'!C65,'Balises - Cartes'!$B$9:$B$36,0),2))</f>
        <v>2</v>
      </c>
      <c r="D70" s="132">
        <f>TIME(,,((M102/1000/$F$43)*60+'Départ - Arrivée'!$AG$12)*60)</f>
        <v>5.3935185185185188E-3</v>
      </c>
      <c r="E70" s="132">
        <f>TIME(,,((M105/1000/$F$43)*60+'Départ - Arrivée'!$AG$12)*60+((M104/1000/$F$43)*60+'Départ - Arrivée'!$AG$12)*60+((M103/1000/$F$43)*60+'Départ - Arrivée'!$AG$12)*60+((M102/1000/$F$43)*60+'Départ - Arrivée'!$AG$12)*60)</f>
        <v>9.5601851851851855E-3</v>
      </c>
      <c r="F70" s="127" t="str">
        <f>IF(INDEX('Balises - Cartes'!$B$9:$L$36,MATCH('Fiches de poinçon.(ss numéro )'!C65,'Balises - Cartes'!$B$9:$B$36,0),5)="","",INDEX('Balises - Cartes'!$B$9:$L$36,MATCH('Fiches de poinçon.(ss numéro )'!C65,'Balises - Cartes'!$B$9:$B$36,0),5))</f>
        <v/>
      </c>
      <c r="G70" s="369"/>
      <c r="H70" s="369"/>
      <c r="I70" s="134"/>
      <c r="J70" s="369"/>
      <c r="K70" s="369"/>
      <c r="L70" s="127">
        <f>IF(INDEX('Balises - Cartes'!$B$9:$L$36,MATCH('Fiches de poinçon.(ss numéro )'!L65,'Balises - Cartes'!$B$9:$B$36,0),2)="","",INDEX('Balises - Cartes'!$B$9:$L$36,MATCH('Fiches de poinçon.(ss numéro )'!L65,'Balises - Cartes'!$B$9:$B$36,0),2))</f>
        <v>2</v>
      </c>
      <c r="M70" s="132">
        <f>TIME(,,((D102/1000/$F$43)*60+'Départ - Arrivée'!$AG$12)*60)</f>
        <v>5.3935185185185188E-3</v>
      </c>
      <c r="N70" s="132">
        <f>TIME(,,((D105/1000/$F$43)*60+'Départ - Arrivée'!$AG$12)*60+((D104/1000/$F$43)*60+'Départ - Arrivée'!$AG$12)*60+((D103/1000/$F$43)*60+'Départ - Arrivée'!$AG$12)*60+((D102/1000/$F$43)*60+'Départ - Arrivée'!$AG$12)*60)</f>
        <v>9.5601851851851855E-3</v>
      </c>
      <c r="O70" s="127" t="str">
        <f>IF(INDEX('Balises - Cartes'!$B$9:$L$36,MATCH('Fiches de poinçon.(ss numéro )'!L65,'Balises - Cartes'!$B$9:$B$36,0),5)="","",INDEX('Balises - Cartes'!$B$9:$L$36,MATCH('Fiches de poinçon.(ss numéro )'!L65,'Balises - Cartes'!$B$9:$B$36,0),5))</f>
        <v/>
      </c>
      <c r="P70" s="369"/>
      <c r="Q70" s="370"/>
    </row>
    <row r="71" spans="1:17" ht="15" customHeight="1" x14ac:dyDescent="0.25">
      <c r="A71" s="365"/>
      <c r="B71" s="369"/>
      <c r="C71" s="361" t="s">
        <v>113</v>
      </c>
      <c r="D71" s="362"/>
      <c r="E71" s="366" t="s">
        <v>114</v>
      </c>
      <c r="F71" s="367"/>
      <c r="G71" s="369"/>
      <c r="H71" s="369"/>
      <c r="I71" s="134"/>
      <c r="J71" s="369"/>
      <c r="K71" s="369"/>
      <c r="L71" s="361" t="s">
        <v>113</v>
      </c>
      <c r="M71" s="375"/>
      <c r="N71" s="366" t="s">
        <v>114</v>
      </c>
      <c r="O71" s="367"/>
      <c r="P71" s="369"/>
      <c r="Q71" s="370"/>
    </row>
    <row r="72" spans="1:17" ht="33" customHeight="1" x14ac:dyDescent="0.25">
      <c r="A72" s="365"/>
      <c r="B72" s="369"/>
      <c r="C72" s="356" t="str">
        <f>IF('Fiches de poinçon.(ss numéro )'!C70="","",INDEX('Description des balises'!$A$1:$C$76,MATCH('Fiches de poinçon.(ss numéro )'!C70,'Description des balises'!$A$1:$A$76,0),2))</f>
        <v>Dans le rentrant</v>
      </c>
      <c r="D72" s="357"/>
      <c r="E72" s="356" t="str">
        <f>IF('Fiches de poinçon.(ss numéro )'!F70="","",INDEX('Description des balises'!$A$1:$C$76,MATCH('Fiches de poinçon.(ss numéro )'!F70,'Description des balises'!$A$1:$A$76,0),2))</f>
        <v/>
      </c>
      <c r="F72" s="357"/>
      <c r="G72" s="369"/>
      <c r="H72" s="369"/>
      <c r="I72" s="134"/>
      <c r="J72" s="369"/>
      <c r="K72" s="369"/>
      <c r="L72" s="356" t="str">
        <f>IF('Fiches de poinçon.(ss numéro )'!L70="","",INDEX('Description des balises'!$A$1:$C$76,MATCH('Fiches de poinçon.(ss numéro )'!L70,'Description des balises'!$A$1:$A$76,0),2))</f>
        <v>Dans le rentrant</v>
      </c>
      <c r="M72" s="357"/>
      <c r="N72" s="356" t="str">
        <f>IF('Fiches de poinçon.(ss numéro )'!O70="","",INDEX('Description des balises'!$A$1:$C$76,MATCH('Fiches de poinçon.(ss numéro )'!O70,'Description des balises'!$A$1:$A$76,0),2))</f>
        <v/>
      </c>
      <c r="O72" s="357"/>
      <c r="P72" s="369"/>
      <c r="Q72" s="370"/>
    </row>
    <row r="73" spans="1:17" ht="15" customHeight="1" x14ac:dyDescent="0.25">
      <c r="A73" s="363"/>
      <c r="B73" s="360"/>
      <c r="C73" s="359" t="str">
        <f>IF(C74="","","Balise n°2")</f>
        <v/>
      </c>
      <c r="D73" s="360"/>
      <c r="E73" s="359" t="str">
        <f>IF(F74="","","Balise n°5")</f>
        <v/>
      </c>
      <c r="F73" s="360"/>
      <c r="G73" s="359"/>
      <c r="H73" s="360"/>
      <c r="I73" s="134"/>
      <c r="J73" s="363"/>
      <c r="K73" s="360"/>
      <c r="L73" s="359" t="str">
        <f>IF(L74="","","Balise n°2")</f>
        <v/>
      </c>
      <c r="M73" s="360"/>
      <c r="N73" s="359" t="str">
        <f>IF(O74="","","Balise n°5")</f>
        <v/>
      </c>
      <c r="O73" s="360"/>
      <c r="P73" s="359"/>
      <c r="Q73" s="363"/>
    </row>
    <row r="74" spans="1:17" ht="15" customHeight="1" x14ac:dyDescent="0.25">
      <c r="A74" s="364"/>
      <c r="B74" s="365"/>
      <c r="C74" s="127" t="str">
        <f>IF(INDEX('Balises - Cartes'!$B$9:$L$36,MATCH('Fiches de poinçon.(ss numéro )'!C65,'Balises - Cartes'!$B$9:$B$36,0),3)="","",INDEX('Balises - Cartes'!$B$9:$L$36,MATCH('Fiches de poinçon.(ss numéro )'!C65,'Balises - Cartes'!$B$9:$B$36,0),3))</f>
        <v/>
      </c>
      <c r="D74" s="132">
        <f>TIME(,,((M103/1000/$F$43)*60+'Départ - Arrivée'!$AG$12)*60+((M102/1000/$F$43)*60+'Départ - Arrivée'!$AG$12)*60)</f>
        <v>6.782407407407408E-3</v>
      </c>
      <c r="E74" s="132">
        <f>TIME(,,((M106/1000/$F$43)*60+'Départ - Arrivée'!$AG$12)*60+((M105/1000/$F$43)*60+'Départ - Arrivée'!$AG$12)*60+((M104/1000/$F$43)*60+'Départ - Arrivée'!$AG$12)*60+((M103/1000/$F$43)*60+'Départ - Arrivée'!$AG$12)*60+((M102/1000/$F$43)*60+'Départ - Arrivée'!$AG$12)*60)</f>
        <v>1.0949074074074075E-2</v>
      </c>
      <c r="F74" s="127" t="str">
        <f>IF(INDEX('Balises - Cartes'!$B$9:$L$36,MATCH('Fiches de poinçon.(ss numéro )'!C65,'Balises - Cartes'!$B$9:$B$36,0),6)="","",INDEX('Balises - Cartes'!$B$9:$L$36,MATCH('Fiches de poinçon.(ss numéro )'!C65,'Balises - Cartes'!$B$9:$B$36,0),6))</f>
        <v/>
      </c>
      <c r="G74" s="370"/>
      <c r="H74" s="365"/>
      <c r="I74" s="134"/>
      <c r="J74" s="364"/>
      <c r="K74" s="365"/>
      <c r="L74" s="127" t="str">
        <f>IF(INDEX('Balises - Cartes'!$B$9:$L$36,MATCH('Fiches de poinçon.(ss numéro )'!L65,'Balises - Cartes'!$B$9:$B$36,0),3)="","",INDEX('Balises - Cartes'!$B$9:$L$36,MATCH('Fiches de poinçon.(ss numéro )'!L65,'Balises - Cartes'!$B$9:$B$36,0),3))</f>
        <v/>
      </c>
      <c r="M74" s="132">
        <f>TIME(,,((D103/1000/$F$43)*60+'Départ - Arrivée'!$AG$12)*60+((D102/1000/$F$43)*60+'Départ - Arrivée'!$AG$12)*60)</f>
        <v>6.782407407407408E-3</v>
      </c>
      <c r="N74" s="132">
        <f>TIME(,,((D106/1000/$F$43)*60+'Départ - Arrivée'!$AG$12)*60+((D105/1000/$F$43)*60+'Départ - Arrivée'!$AG$12)*60+((D104/1000/$F$43)*60+'Départ - Arrivée'!$AG$12)*60+((D103/1000/$F$43)*60+'Départ - Arrivée'!$AG$12)*60+((D102/1000/$F$43)*60+'Départ - Arrivée'!$AG$12)*60)</f>
        <v>1.0949074074074075E-2</v>
      </c>
      <c r="O74" s="127" t="str">
        <f>IF(INDEX('Balises - Cartes'!$B$9:$L$36,MATCH('Fiches de poinçon.(ss numéro )'!L65,'Balises - Cartes'!$B$9:$B$36,0),6)="","",INDEX('Balises - Cartes'!$B$9:$L$36,MATCH('Fiches de poinçon.(ss numéro )'!L65,'Balises - Cartes'!$B$9:$B$36,0),6))</f>
        <v/>
      </c>
      <c r="P74" s="370"/>
      <c r="Q74" s="364"/>
    </row>
    <row r="75" spans="1:17" ht="15" customHeight="1" x14ac:dyDescent="0.25">
      <c r="A75" s="364"/>
      <c r="B75" s="365"/>
      <c r="C75" s="361" t="s">
        <v>113</v>
      </c>
      <c r="D75" s="362"/>
      <c r="E75" s="366" t="s">
        <v>114</v>
      </c>
      <c r="F75" s="367"/>
      <c r="G75" s="370"/>
      <c r="H75" s="365"/>
      <c r="I75" s="134"/>
      <c r="J75" s="364"/>
      <c r="K75" s="365"/>
      <c r="L75" s="361" t="s">
        <v>113</v>
      </c>
      <c r="M75" s="362"/>
      <c r="N75" s="366" t="s">
        <v>114</v>
      </c>
      <c r="O75" s="367"/>
      <c r="P75" s="370"/>
      <c r="Q75" s="364"/>
    </row>
    <row r="76" spans="1:17" ht="33" customHeight="1" x14ac:dyDescent="0.25">
      <c r="A76" s="364"/>
      <c r="B76" s="365"/>
      <c r="C76" s="356" t="str">
        <f>IF('Fiches de poinçon.(ss numéro )'!C74="","",INDEX('Description des balises'!$A$1:$C$76,MATCH('Fiches de poinçon.(ss numéro )'!C74,'Description des balises'!$A$1:$A$76,0),2))</f>
        <v/>
      </c>
      <c r="D76" s="357"/>
      <c r="E76" s="356" t="str">
        <f>IF('Fiches de poinçon.(ss numéro )'!F74="","",INDEX('Description des balises'!$A$1:$C$76,MATCH('Fiches de poinçon.(ss numéro )'!F74,'Description des balises'!$A$1:$A$76,0),2))</f>
        <v/>
      </c>
      <c r="F76" s="357"/>
      <c r="G76" s="370"/>
      <c r="H76" s="365"/>
      <c r="I76" s="134"/>
      <c r="J76" s="364"/>
      <c r="K76" s="365"/>
      <c r="L76" s="356" t="str">
        <f>IF('Fiches de poinçon.(ss numéro )'!L74="","",INDEX('Description des balises'!$A$1:$C$76,MATCH('Fiches de poinçon.(ss numéro )'!L74,'Description des balises'!$A$1:$A$76,0),2))</f>
        <v/>
      </c>
      <c r="M76" s="357"/>
      <c r="N76" s="356" t="str">
        <f>IF('Fiches de poinçon.(ss numéro )'!O74="","",INDEX('Description des balises'!$A$1:$C$76,MATCH('Fiches de poinçon.(ss numéro )'!O74,'Description des balises'!$A$1:$A$76,0),2))</f>
        <v/>
      </c>
      <c r="O76" s="357"/>
      <c r="P76" s="402"/>
      <c r="Q76" s="396"/>
    </row>
    <row r="77" spans="1:17" ht="15" customHeight="1" x14ac:dyDescent="0.25">
      <c r="A77" s="363"/>
      <c r="B77" s="360"/>
      <c r="C77" s="359" t="str">
        <f>IF(C78="","","Balise n°3")</f>
        <v/>
      </c>
      <c r="D77" s="360"/>
      <c r="E77" s="359" t="str">
        <f>IF(F78="","","Balise n°6")</f>
        <v/>
      </c>
      <c r="F77" s="360"/>
      <c r="G77" s="359"/>
      <c r="H77" s="360"/>
      <c r="I77" s="134"/>
      <c r="J77" s="359"/>
      <c r="K77" s="360"/>
      <c r="L77" s="359" t="str">
        <f>IF(L78="","","Balise n°3")</f>
        <v/>
      </c>
      <c r="M77" s="360"/>
      <c r="N77" s="359" t="str">
        <f>IF(O78="","","Balise n°6")</f>
        <v/>
      </c>
      <c r="O77" s="360"/>
      <c r="P77" s="359"/>
      <c r="Q77" s="363"/>
    </row>
    <row r="78" spans="1:17" ht="15" customHeight="1" x14ac:dyDescent="0.25">
      <c r="A78" s="364"/>
      <c r="B78" s="365"/>
      <c r="C78" s="127" t="str">
        <f>IF(INDEX('Balises - Cartes'!$B$9:$L$36,MATCH('Fiches de poinçon.(ss numéro )'!C65,'Balises - Cartes'!$B$9:$B$36,0),4)="","",INDEX('Balises - Cartes'!$B$9:$L$36,MATCH('Fiches de poinçon.(ss numéro )'!C65,'Balises - Cartes'!$B$9:$B$36,0),4))</f>
        <v/>
      </c>
      <c r="D78" s="132">
        <f>TIME(,,((M104/1000/$F$43)*60+'Départ - Arrivée'!$AG$12)*60+((M103/1000/$F$43)*60+'Départ - Arrivée'!$AG$12)*60+((M102/1000/$F$43)*60+'Départ - Arrivée'!$AG$12)*60)</f>
        <v>8.1712962962962963E-3</v>
      </c>
      <c r="E78" s="132">
        <f>TIME(,,((M107/1000/$F$43)*60+'Départ - Arrivée'!$AG$12)*60+((M106/1000/$F$43)*60+'Départ - Arrivée'!$AG$12)*60+((M105/1000/$F$43)*60+'Départ - Arrivée'!$AG$12)*60+((M104/1000/$F$43)*60+'Départ - Arrivée'!$AG$12)*60+((M103/1000/$F$43)*60+'Départ - Arrivée'!$AG$12)*60+((M102/1000/$F$43)*60+'Départ - Arrivée'!$AG$12)*60)</f>
        <v>1.2337962962962962E-2</v>
      </c>
      <c r="F78" s="127" t="str">
        <f>IF(INDEX('Balises - Cartes'!$B$9:$L$36,MATCH('Fiches de poinçon.(ss numéro )'!C65,'Balises - Cartes'!$B$9:$B$36,0),7)="","",INDEX('Balises - Cartes'!$B$9:$L$36,MATCH('Fiches de poinçon.(ss numéro )'!C65,'Balises - Cartes'!$B$9:$B$36,0),7))</f>
        <v/>
      </c>
      <c r="G78" s="370"/>
      <c r="H78" s="365"/>
      <c r="I78" s="134"/>
      <c r="J78" s="370"/>
      <c r="K78" s="365"/>
      <c r="L78" s="127" t="str">
        <f>IF(INDEX('Balises - Cartes'!$B$9:$L$36,MATCH('Fiches de poinçon.(ss numéro )'!L65,'Balises - Cartes'!$B$9:$B$36,0),4)="","",INDEX('Balises - Cartes'!$B$9:$L$36,MATCH('Fiches de poinçon.(ss numéro )'!L65,'Balises - Cartes'!$B$9:$B$36,0),4))</f>
        <v/>
      </c>
      <c r="M78" s="132">
        <f>TIME(,,((D104/1000/$F$43)*60+'Départ - Arrivée'!$AG$12)*60+((D103/1000/$F$43)*60+'Départ - Arrivée'!$AG$12)*60+((D102/1000/$F$43)*60+'Départ - Arrivée'!$AG$12)*60)</f>
        <v>8.1712962962962963E-3</v>
      </c>
      <c r="N78" s="132">
        <f>TIME(,,((D107/1000/$F$43)*60+'Départ - Arrivée'!$AG$12)*60+((D106/1000/$F$43)*60+'Départ - Arrivée'!$AG$12)*60+((D105/1000/$F$43)*60+'Départ - Arrivée'!$AG$12)*60+((D104/1000/$F$43)*60+'Départ - Arrivée'!$AG$12)*60+((D103/1000/$F$43)*60+'Départ - Arrivée'!$AG$12)*60+((D102/1000/$F$43)*60+'Départ - Arrivée'!$AG$12)*60)</f>
        <v>1.2337962962962962E-2</v>
      </c>
      <c r="O78" s="127" t="str">
        <f>IF(INDEX('Balises - Cartes'!$B$9:$L$36,MATCH('Fiches de poinçon.(ss numéro )'!L65,'Balises - Cartes'!$B$9:$B$36,0),7)="","",INDEX('Balises - Cartes'!$B$9:$L$36,MATCH('Fiches de poinçon.(ss numéro )'!L65,'Balises - Cartes'!$B$9:$B$36,0),7))</f>
        <v/>
      </c>
      <c r="P78" s="370"/>
      <c r="Q78" s="364"/>
    </row>
    <row r="79" spans="1:17" ht="15" customHeight="1" x14ac:dyDescent="0.25">
      <c r="A79" s="364"/>
      <c r="B79" s="365"/>
      <c r="C79" s="361" t="s">
        <v>113</v>
      </c>
      <c r="D79" s="381"/>
      <c r="E79" s="366" t="s">
        <v>114</v>
      </c>
      <c r="F79" s="367"/>
      <c r="G79" s="370"/>
      <c r="H79" s="365"/>
      <c r="I79" s="134"/>
      <c r="J79" s="370"/>
      <c r="K79" s="365"/>
      <c r="L79" s="361" t="s">
        <v>113</v>
      </c>
      <c r="M79" s="381"/>
      <c r="N79" s="366" t="s">
        <v>114</v>
      </c>
      <c r="O79" s="367"/>
      <c r="P79" s="370"/>
      <c r="Q79" s="364"/>
    </row>
    <row r="80" spans="1:17" ht="33" customHeight="1" thickBot="1" x14ac:dyDescent="0.3">
      <c r="A80" s="364"/>
      <c r="B80" s="365"/>
      <c r="C80" s="376" t="str">
        <f>IF('Fiches de poinçon.(ss numéro )'!C78="","",INDEX('Description des balises'!$A$1:$C$76,MATCH('Fiches de poinçon.(ss numéro )'!C78,'Description des balises'!$A$1:$A$76,0),2))</f>
        <v/>
      </c>
      <c r="D80" s="377"/>
      <c r="E80" s="376" t="str">
        <f>IF('Fiches de poinçon.(ss numéro )'!F78="","",INDEX('Description des balises'!$A$1:$C$76,MATCH('Fiches de poinçon.(ss numéro )'!F78,'Description des balises'!$A$1:$A$76,0),2))</f>
        <v/>
      </c>
      <c r="F80" s="377"/>
      <c r="G80" s="370"/>
      <c r="H80" s="365"/>
      <c r="I80" s="134"/>
      <c r="J80" s="370"/>
      <c r="K80" s="365"/>
      <c r="L80" s="376" t="str">
        <f>IF('Fiches de poinçon.(ss numéro )'!L78="","",INDEX('Description des balises'!$A$1:$C$76,MATCH('Fiches de poinçon.(ss numéro )'!L78,'Description des balises'!$A$1:$A$76,0),2))</f>
        <v/>
      </c>
      <c r="M80" s="377"/>
      <c r="N80" s="376" t="str">
        <f>IF('Fiches de poinçon.(ss numéro )'!O78="","",INDEX('Description des balises'!$A$1:$C$76,MATCH('Fiches de poinçon.(ss numéro )'!O78,'Description des balises'!$A$1:$A$76,0),2))</f>
        <v/>
      </c>
      <c r="O80" s="377"/>
      <c r="P80" s="370"/>
      <c r="Q80" s="364"/>
    </row>
    <row r="81" spans="1:17" ht="15" customHeight="1" thickTop="1" x14ac:dyDescent="0.25">
      <c r="A81" s="382"/>
      <c r="B81" s="380"/>
      <c r="C81" s="383" t="str">
        <f>'Balises - Cartes'!B15</f>
        <v>D7</v>
      </c>
      <c r="D81" s="384"/>
      <c r="E81" s="384"/>
      <c r="F81" s="385"/>
      <c r="G81" s="380"/>
      <c r="H81" s="380"/>
      <c r="I81" s="95"/>
      <c r="J81" s="380"/>
      <c r="K81" s="380"/>
      <c r="L81" s="383" t="str">
        <f>'Balises - Cartes'!B16</f>
        <v>D8</v>
      </c>
      <c r="M81" s="384"/>
      <c r="N81" s="384"/>
      <c r="O81" s="385"/>
      <c r="P81" s="400"/>
      <c r="Q81" s="401"/>
    </row>
    <row r="82" spans="1:17" ht="15" customHeight="1" x14ac:dyDescent="0.25">
      <c r="A82" s="365"/>
      <c r="B82" s="369"/>
      <c r="C82" s="358" t="s">
        <v>48</v>
      </c>
      <c r="D82" s="358"/>
      <c r="E82" s="378" t="str">
        <f>E3</f>
        <v>0600000000</v>
      </c>
      <c r="F82" s="379"/>
      <c r="G82" s="369"/>
      <c r="H82" s="369"/>
      <c r="I82" s="134"/>
      <c r="J82" s="369"/>
      <c r="K82" s="369"/>
      <c r="L82" s="358" t="s">
        <v>48</v>
      </c>
      <c r="M82" s="358"/>
      <c r="N82" s="378" t="str">
        <f t="shared" ref="N82" si="1">E3</f>
        <v>0600000000</v>
      </c>
      <c r="O82" s="379"/>
      <c r="P82" s="370"/>
      <c r="Q82" s="364"/>
    </row>
    <row r="83" spans="1:17" ht="15" customHeight="1" x14ac:dyDescent="0.25">
      <c r="A83" s="365"/>
      <c r="B83" s="369"/>
      <c r="C83" s="358" t="s">
        <v>49</v>
      </c>
      <c r="D83" s="358"/>
      <c r="E83" s="358" t="s">
        <v>50</v>
      </c>
      <c r="F83" s="358"/>
      <c r="G83" s="369"/>
      <c r="H83" s="369"/>
      <c r="I83" s="134"/>
      <c r="J83" s="369"/>
      <c r="K83" s="369"/>
      <c r="L83" s="358" t="s">
        <v>49</v>
      </c>
      <c r="M83" s="358"/>
      <c r="N83" s="358" t="s">
        <v>50</v>
      </c>
      <c r="O83" s="358"/>
      <c r="P83" s="370"/>
      <c r="Q83" s="364"/>
    </row>
    <row r="84" spans="1:17" ht="15" customHeight="1" x14ac:dyDescent="0.25">
      <c r="A84" s="365"/>
      <c r="B84" s="369"/>
      <c r="C84" s="358" t="s">
        <v>49</v>
      </c>
      <c r="D84" s="358"/>
      <c r="E84" s="373" t="s">
        <v>51</v>
      </c>
      <c r="F84" s="373"/>
      <c r="G84" s="369"/>
      <c r="H84" s="369"/>
      <c r="I84" s="134"/>
      <c r="J84" s="369"/>
      <c r="K84" s="369"/>
      <c r="L84" s="358" t="s">
        <v>49</v>
      </c>
      <c r="M84" s="358"/>
      <c r="N84" s="373" t="s">
        <v>51</v>
      </c>
      <c r="O84" s="373"/>
      <c r="P84" s="370"/>
      <c r="Q84" s="364"/>
    </row>
    <row r="85" spans="1:17" ht="15" customHeight="1" x14ac:dyDescent="0.25">
      <c r="A85" s="365"/>
      <c r="B85" s="369"/>
      <c r="C85" s="359" t="str">
        <f>IF(C86="","","Balise n°1")</f>
        <v>Balise n°1</v>
      </c>
      <c r="D85" s="360"/>
      <c r="E85" s="359" t="str">
        <f>IF(F86="","","Balise n°4")</f>
        <v/>
      </c>
      <c r="F85" s="360"/>
      <c r="G85" s="369"/>
      <c r="H85" s="369"/>
      <c r="I85" s="134"/>
      <c r="J85" s="369"/>
      <c r="K85" s="369"/>
      <c r="L85" s="359" t="str">
        <f>IF(L86="","","Balise n°1")</f>
        <v>Balise n°1</v>
      </c>
      <c r="M85" s="360"/>
      <c r="N85" s="359" t="str">
        <f>IF(O86="","","Balise n°4")</f>
        <v/>
      </c>
      <c r="O85" s="360"/>
      <c r="P85" s="370"/>
      <c r="Q85" s="364"/>
    </row>
    <row r="86" spans="1:17" ht="15" customHeight="1" x14ac:dyDescent="0.25">
      <c r="A86" s="365"/>
      <c r="B86" s="369"/>
      <c r="C86" s="127">
        <f>IF(INDEX('Balises - Cartes'!$B$9:$L$36,MATCH('Fiches de poinçon.(ss numéro )'!C81,'Balises - Cartes'!$B$9:$B$36,0),2)="","",INDEX('Balises - Cartes'!$B$9:$L$36,MATCH('Fiches de poinçon.(ss numéro )'!C81,'Balises - Cartes'!$B$9:$B$36,0),2))</f>
        <v>2</v>
      </c>
      <c r="D86" s="132">
        <f>TIME(,,((M116/1000/$F$43)*60+'Départ - Arrivée'!$AG$12)*60)</f>
        <v>5.3935185185185188E-3</v>
      </c>
      <c r="E86" s="132">
        <f>TIME(,,((M119/1000/$F$43)*60+'Départ - Arrivée'!$AG$12)*60+((M118/1000/$F$43)*60+'Départ - Arrivée'!$AG$12)*60+((M117/1000/$F$43)*60+'Départ - Arrivée'!$AG$12)*60+((M116/1000/$F$43)*60+'Départ - Arrivée'!$AG$12)*60)</f>
        <v>9.5601851851851855E-3</v>
      </c>
      <c r="F86" s="127" t="str">
        <f>IF(INDEX('Balises - Cartes'!$B$9:$L$36,MATCH('Fiches de poinçon.(ss numéro )'!C81,'Balises - Cartes'!$B$9:$B$36,0),5)="","",INDEX('Balises - Cartes'!$B$9:$L$36,MATCH('Fiches de poinçon.(ss numéro )'!C81,'Balises - Cartes'!$B$9:$B$36,0),5))</f>
        <v/>
      </c>
      <c r="G86" s="369"/>
      <c r="H86" s="369"/>
      <c r="I86" s="134"/>
      <c r="J86" s="369"/>
      <c r="K86" s="369"/>
      <c r="L86" s="127">
        <f>IF(INDEX('Balises - Cartes'!$B$9:$L$36,MATCH('Fiches de poinçon.(ss numéro )'!L81,'Balises - Cartes'!$B$9:$B$36,0),2)="","",INDEX('Balises - Cartes'!$B$9:$L$36,MATCH('Fiches de poinçon.(ss numéro )'!L81,'Balises - Cartes'!$B$9:$B$36,0),2))</f>
        <v>2</v>
      </c>
      <c r="M86" s="132">
        <f>TIME(,,((D116/1000/$F$43)*60+'Départ - Arrivée'!$AG$12)*60)</f>
        <v>5.3935185185185188E-3</v>
      </c>
      <c r="N86" s="132">
        <f>TIME(,,((D105/1000/$F$43)*60+'Départ - Arrivée'!$AG$12)*60+((D118/1000/$F$43)*60+'Départ - Arrivée'!$AG$12)*60+((D117/1000/$F$43)*60+'Départ - Arrivée'!$AG$12)*60+((D116/1000/$F$43)*60+'Départ - Arrivée'!$AG$12)*60)</f>
        <v>9.5601851851851855E-3</v>
      </c>
      <c r="O86" s="127" t="str">
        <f>IF(INDEX('Balises - Cartes'!$B$9:$L$36,MATCH('Fiches de poinçon.(ss numéro )'!L81,'Balises - Cartes'!$B$9:$B$36,0),5)="","",INDEX('Balises - Cartes'!$B$9:$L$36,MATCH('Fiches de poinçon.(ss numéro )'!L81,'Balises - Cartes'!$B$9:$B$36,0),5))</f>
        <v/>
      </c>
      <c r="P86" s="370"/>
      <c r="Q86" s="364"/>
    </row>
    <row r="87" spans="1:17" ht="15" customHeight="1" x14ac:dyDescent="0.25">
      <c r="A87" s="365"/>
      <c r="B87" s="369"/>
      <c r="C87" s="361" t="s">
        <v>113</v>
      </c>
      <c r="D87" s="362"/>
      <c r="E87" s="366" t="s">
        <v>114</v>
      </c>
      <c r="F87" s="367"/>
      <c r="G87" s="369"/>
      <c r="H87" s="369"/>
      <c r="I87" s="134"/>
      <c r="J87" s="369"/>
      <c r="K87" s="369"/>
      <c r="L87" s="361" t="s">
        <v>113</v>
      </c>
      <c r="M87" s="362"/>
      <c r="N87" s="366" t="s">
        <v>114</v>
      </c>
      <c r="O87" s="367"/>
      <c r="P87" s="370"/>
      <c r="Q87" s="364"/>
    </row>
    <row r="88" spans="1:17" ht="33" customHeight="1" x14ac:dyDescent="0.25">
      <c r="A88" s="365"/>
      <c r="B88" s="369"/>
      <c r="C88" s="356" t="str">
        <f>IF('Fiches de poinçon.(ss numéro )'!C86="","",INDEX('Description des balises'!$A$1:$C$76,MATCH('Fiches de poinçon.(ss numéro )'!C86,'Description des balises'!$A$1:$A$76,0),2))</f>
        <v>Dans le rentrant</v>
      </c>
      <c r="D88" s="357"/>
      <c r="E88" s="356" t="str">
        <f>IF('Fiches de poinçon.(ss numéro )'!F86="","",INDEX('Description des balises'!$A$1:$C$76,MATCH('Fiches de poinçon.(ss numéro )'!F86,'Description des balises'!$A$1:$A$76,0),2))</f>
        <v/>
      </c>
      <c r="F88" s="357"/>
      <c r="G88" s="369"/>
      <c r="H88" s="369"/>
      <c r="I88" s="134"/>
      <c r="J88" s="369"/>
      <c r="K88" s="369"/>
      <c r="L88" s="356" t="str">
        <f>IF('Fiches de poinçon.(ss numéro )'!L86="","",INDEX('Description des balises'!$A$1:$C$76,MATCH('Fiches de poinçon.(ss numéro )'!L86,'Description des balises'!$A$1:$A$76,0),2))</f>
        <v>Dans le rentrant</v>
      </c>
      <c r="M88" s="357"/>
      <c r="N88" s="356" t="str">
        <f>IF('Fiches de poinçon.(ss numéro )'!O86="","",INDEX('Description des balises'!$A$1:$C$76,MATCH('Fiches de poinçon.(ss numéro )'!O86,'Description des balises'!$A$1:$A$76,0),2))</f>
        <v/>
      </c>
      <c r="O88" s="357"/>
      <c r="P88" s="402"/>
      <c r="Q88" s="396"/>
    </row>
    <row r="89" spans="1:17" ht="15" customHeight="1" x14ac:dyDescent="0.25">
      <c r="A89" s="363"/>
      <c r="B89" s="360"/>
      <c r="C89" s="359" t="str">
        <f>IF(C90="","","Balise n°2")</f>
        <v/>
      </c>
      <c r="D89" s="360"/>
      <c r="E89" s="359" t="str">
        <f>IF(F90="","","Balise n°5")</f>
        <v/>
      </c>
      <c r="F89" s="360"/>
      <c r="G89" s="359"/>
      <c r="H89" s="360"/>
      <c r="I89" s="134"/>
      <c r="J89" s="363"/>
      <c r="K89" s="360"/>
      <c r="L89" s="359" t="str">
        <f>IF(L90="","","Balise n°2")</f>
        <v/>
      </c>
      <c r="M89" s="360"/>
      <c r="N89" s="359" t="str">
        <f>IF(O90="","","Balise n°5")</f>
        <v/>
      </c>
      <c r="O89" s="360"/>
      <c r="P89" s="359"/>
      <c r="Q89" s="363"/>
    </row>
    <row r="90" spans="1:17" ht="15" customHeight="1" x14ac:dyDescent="0.25">
      <c r="A90" s="364"/>
      <c r="B90" s="365"/>
      <c r="C90" s="127" t="str">
        <f>IF(INDEX('Balises - Cartes'!$B$9:$L$36,MATCH('Fiches de poinçon.(ss numéro )'!C81,'Balises - Cartes'!$B$9:$B$36,0),3)="","",INDEX('Balises - Cartes'!$B$9:$L$36,MATCH('Fiches de poinçon.(ss numéro )'!C81,'Balises - Cartes'!$B$9:$B$36,0),3))</f>
        <v/>
      </c>
      <c r="D90" s="132">
        <f>TIME(,,((M117/1000/$F$43)*60+'Départ - Arrivée'!$AG$12)*60+((M116/1000/$F$43)*60+'Départ - Arrivée'!$AG$12)*60)</f>
        <v>6.782407407407408E-3</v>
      </c>
      <c r="E90" s="132">
        <f>TIME(,,((M120/1000/$F$43)*60+'Départ - Arrivée'!$AG$12)*60+((M119/1000/$F$43)*60+'Départ - Arrivée'!$AG$12)*60+((M118/1000/$F$43)*60+'Départ - Arrivée'!$AG$12)*60+((M117/1000/$F$43)*60+'Départ - Arrivée'!$AG$12)*60+((M116/1000/$F$43)*60+'Départ - Arrivée'!$AG$12)*60)</f>
        <v>1.0949074074074075E-2</v>
      </c>
      <c r="F90" s="127" t="str">
        <f>IF(INDEX('Balises - Cartes'!$B$9:$L$36,MATCH('Fiches de poinçon.(ss numéro )'!C81,'Balises - Cartes'!$B$9:$B$36,0),6)="","",INDEX('Balises - Cartes'!$B$9:$L$36,MATCH('Fiches de poinçon.(ss numéro )'!C81,'Balises - Cartes'!$B$9:$B$36,0),6))</f>
        <v/>
      </c>
      <c r="G90" s="370"/>
      <c r="H90" s="365"/>
      <c r="I90" s="134"/>
      <c r="J90" s="364"/>
      <c r="K90" s="365"/>
      <c r="L90" s="127" t="str">
        <f>IF(INDEX('Balises - Cartes'!$B$9:$L$36,MATCH('Fiches de poinçon.(ss numéro )'!L81,'Balises - Cartes'!$B$9:$B$36,0),3)="","",INDEX('Balises - Cartes'!$B$9:$L$36,MATCH('Fiches de poinçon.(ss numéro )'!L81,'Balises - Cartes'!$B$9:$B$36,0),3))</f>
        <v/>
      </c>
      <c r="M90" s="132">
        <f>TIME(,,((D117/1000/$F$43)*60+'Départ - Arrivée'!$AG$12)*60+((D116/1000/$F$43)*60+'Départ - Arrivée'!$AG$12)*60)</f>
        <v>6.782407407407408E-3</v>
      </c>
      <c r="N90" s="132">
        <f>TIME(,,((D120/1000/$F$43)*60+'Départ - Arrivée'!$AG$12)*60+((D105/1000/$F$43)*60+'Départ - Arrivée'!$AG$12)*60+((D118/1000/$F$43)*60+'Départ - Arrivée'!$AG$12)*60+((D117/1000/$F$43)*60+'Départ - Arrivée'!$AG$12)*60+((D116/1000/$F$43)*60+'Départ - Arrivée'!$AG$12)*60)</f>
        <v>1.0949074074074075E-2</v>
      </c>
      <c r="O90" s="127" t="str">
        <f>IF(INDEX('Balises - Cartes'!$B$9:$L$36,MATCH('Fiches de poinçon.(ss numéro )'!L81,'Balises - Cartes'!$B$9:$B$36,0),6)="","",INDEX('Balises - Cartes'!$B$9:$L$36,MATCH('Fiches de poinçon.(ss numéro )'!L81,'Balises - Cartes'!$B$9:$B$36,0),6))</f>
        <v/>
      </c>
      <c r="P90" s="370"/>
      <c r="Q90" s="364"/>
    </row>
    <row r="91" spans="1:17" ht="15" customHeight="1" x14ac:dyDescent="0.25">
      <c r="A91" s="364"/>
      <c r="B91" s="365"/>
      <c r="C91" s="361" t="s">
        <v>113</v>
      </c>
      <c r="D91" s="362"/>
      <c r="E91" s="366" t="s">
        <v>114</v>
      </c>
      <c r="F91" s="367"/>
      <c r="G91" s="370"/>
      <c r="H91" s="365"/>
      <c r="I91" s="134"/>
      <c r="J91" s="364"/>
      <c r="K91" s="365"/>
      <c r="L91" s="361" t="s">
        <v>113</v>
      </c>
      <c r="M91" s="362"/>
      <c r="N91" s="366" t="s">
        <v>114</v>
      </c>
      <c r="O91" s="367"/>
      <c r="P91" s="370"/>
      <c r="Q91" s="364"/>
    </row>
    <row r="92" spans="1:17" ht="33" customHeight="1" x14ac:dyDescent="0.25">
      <c r="A92" s="364"/>
      <c r="B92" s="365"/>
      <c r="C92" s="356" t="str">
        <f>IF('Fiches de poinçon.(ss numéro )'!C90="","",INDEX('Description des balises'!$A$1:$C$76,MATCH('Fiches de poinçon.(ss numéro )'!C90,'Description des balises'!$A$1:$A$76,0),2))</f>
        <v/>
      </c>
      <c r="D92" s="357"/>
      <c r="E92" s="356" t="str">
        <f>IF('Fiches de poinçon.(ss numéro )'!F90="","",INDEX('Description des balises'!$A$1:$C$76,MATCH('Fiches de poinçon.(ss numéro )'!F90,'Description des balises'!$A$1:$A$76,0),2))</f>
        <v/>
      </c>
      <c r="F92" s="357"/>
      <c r="G92" s="370"/>
      <c r="H92" s="365"/>
      <c r="I92" s="134"/>
      <c r="J92" s="364"/>
      <c r="K92" s="365"/>
      <c r="L92" s="356" t="str">
        <f>IF('Fiches de poinçon.(ss numéro )'!L90="","",INDEX('Description des balises'!$A$1:$C$76,MATCH('Fiches de poinçon.(ss numéro )'!L90,'Description des balises'!$A$1:$A$76,0),2))</f>
        <v/>
      </c>
      <c r="M92" s="357"/>
      <c r="N92" s="356" t="str">
        <f>IF('Fiches de poinçon.(ss numéro )'!O90="","",INDEX('Description des balises'!$A$1:$C$76,MATCH('Fiches de poinçon.(ss numéro )'!O90,'Description des balises'!$A$1:$A$76,0),2))</f>
        <v/>
      </c>
      <c r="O92" s="357"/>
      <c r="P92" s="402"/>
      <c r="Q92" s="396"/>
    </row>
    <row r="93" spans="1:17" ht="15" customHeight="1" x14ac:dyDescent="0.25">
      <c r="A93" s="363"/>
      <c r="B93" s="360"/>
      <c r="C93" s="359" t="str">
        <f>IF(C94="","","Balise n°3")</f>
        <v/>
      </c>
      <c r="D93" s="360"/>
      <c r="E93" s="359" t="str">
        <f>IF(F94="","","Balise n°6")</f>
        <v/>
      </c>
      <c r="F93" s="360"/>
      <c r="G93" s="363"/>
      <c r="H93" s="360"/>
      <c r="I93" s="134"/>
      <c r="J93" s="363"/>
      <c r="K93" s="360"/>
      <c r="L93" s="359" t="str">
        <f>IF(L94="","","Balise n°3")</f>
        <v/>
      </c>
      <c r="M93" s="360"/>
      <c r="N93" s="359" t="str">
        <f>IF(O94="","","Balise n°6")</f>
        <v/>
      </c>
      <c r="O93" s="360"/>
      <c r="P93" s="363"/>
      <c r="Q93" s="363"/>
    </row>
    <row r="94" spans="1:17" ht="15" customHeight="1" x14ac:dyDescent="0.25">
      <c r="A94" s="364"/>
      <c r="B94" s="365"/>
      <c r="C94" s="127" t="str">
        <f>IF(INDEX('Balises - Cartes'!$B$9:$L$36,MATCH('Fiches de poinçon.(ss numéro )'!C81,'Balises - Cartes'!$B$9:$B$36,0),4)="","",INDEX('Balises - Cartes'!$B$9:$L$36,MATCH('Fiches de poinçon.(ss numéro )'!C81,'Balises - Cartes'!$B$9:$B$36,0),4))</f>
        <v/>
      </c>
      <c r="D94" s="132">
        <f>TIME(,,((M118/1000/$F$43)*60+'Départ - Arrivée'!$AG$12)*60+((M117/1000/$F$43)*60+'Départ - Arrivée'!$AG$12)*60+((M116/1000/$F$43)*60+'Départ - Arrivée'!$AG$12)*60)</f>
        <v>8.1712962962962963E-3</v>
      </c>
      <c r="E94" s="132">
        <f>TIME(,,((M121/1000/$F$43)*60+'Départ - Arrivée'!$AG$12)*60+((M120/1000/$F$43)*60+'Départ - Arrivée'!$AG$12)*60+((M119/1000/$F$43)*60+'Départ - Arrivée'!$AG$12)*60+((M118/1000/$F$43)*60+'Départ - Arrivée'!$AG$12)*60+((M117/1000/$F$43)*60+'Départ - Arrivée'!$AG$12)*60+((M116/1000/$F$43)*60+'Départ - Arrivée'!$AG$12)*60)</f>
        <v>1.2337962962962962E-2</v>
      </c>
      <c r="F94" s="127" t="str">
        <f>IF(INDEX('Balises - Cartes'!$B$9:$L$36,MATCH('Fiches de poinçon.(ss numéro )'!C81,'Balises - Cartes'!$B$9:$B$36,0),7)="","",INDEX('Balises - Cartes'!$B$9:$L$36,MATCH('Fiches de poinçon.(ss numéro )'!C81,'Balises - Cartes'!$B$9:$B$36,0),7))</f>
        <v/>
      </c>
      <c r="G94" s="364"/>
      <c r="H94" s="365"/>
      <c r="I94" s="134"/>
      <c r="J94" s="364"/>
      <c r="K94" s="365"/>
      <c r="L94" s="127" t="str">
        <f>IF(INDEX('Balises - Cartes'!$B$9:$L$36,MATCH('Fiches de poinçon.(ss numéro )'!L81,'Balises - Cartes'!$B$9:$B$36,0),4)="","",INDEX('Balises - Cartes'!$B$9:$L$36,MATCH('Fiches de poinçon.(ss numéro )'!L81,'Balises - Cartes'!$B$9:$B$36,0),4))</f>
        <v/>
      </c>
      <c r="M94" s="132">
        <f>TIME(,,((D118/1000/$F$43)*60+'Départ - Arrivée'!$AG$12)*60+((D117/1000/$F$43)*60+'Départ - Arrivée'!$AG$12)*60+((D116/1000/$F$43)*60+'Départ - Arrivée'!$AG$12)*60)</f>
        <v>8.1712962962962963E-3</v>
      </c>
      <c r="N94" s="132">
        <f>TIME(,,((D121/1000/$F$43)*60+'Départ - Arrivée'!$AG$12)*60+((D120/1000/$F$43)*60+'Départ - Arrivée'!$AG$12)*60+((D105/1000/$F$43)*60+'Départ - Arrivée'!$AG$12)*60+((D118/1000/$F$43)*60+'Départ - Arrivée'!$AG$12)*60+((D117/1000/$F$43)*60+'Départ - Arrivée'!$AG$12)*60+((D116/1000/$F$43)*60+'Départ - Arrivée'!$AG$12)*60)</f>
        <v>1.2337962962962962E-2</v>
      </c>
      <c r="O94" s="127" t="str">
        <f>IF(INDEX('Balises - Cartes'!$B$9:$L$36,MATCH('Fiches de poinçon.(ss numéro )'!L81,'Balises - Cartes'!$B$9:$B$36,0),7)="","",INDEX('Balises - Cartes'!$B$9:$L$36,MATCH('Fiches de poinçon.(ss numéro )'!L81,'Balises - Cartes'!$B$9:$B$36,0),7))</f>
        <v/>
      </c>
      <c r="P94" s="364"/>
      <c r="Q94" s="364"/>
    </row>
    <row r="95" spans="1:17" ht="15" customHeight="1" x14ac:dyDescent="0.25">
      <c r="A95" s="364"/>
      <c r="B95" s="365"/>
      <c r="C95" s="361" t="s">
        <v>113</v>
      </c>
      <c r="D95" s="381"/>
      <c r="E95" s="366" t="s">
        <v>114</v>
      </c>
      <c r="F95" s="367"/>
      <c r="G95" s="364"/>
      <c r="H95" s="365"/>
      <c r="I95" s="134"/>
      <c r="J95" s="364"/>
      <c r="K95" s="365"/>
      <c r="L95" s="361" t="s">
        <v>113</v>
      </c>
      <c r="M95" s="381"/>
      <c r="N95" s="366" t="s">
        <v>114</v>
      </c>
      <c r="O95" s="367"/>
      <c r="P95" s="364"/>
      <c r="Q95" s="364"/>
    </row>
    <row r="96" spans="1:17" ht="33" customHeight="1" x14ac:dyDescent="0.25">
      <c r="A96" s="396"/>
      <c r="B96" s="397"/>
      <c r="C96" s="376" t="str">
        <f>IF('Fiches de poinçon.(ss numéro )'!C94="","",INDEX('Description des balises'!$A$1:$C$76,MATCH('Fiches de poinçon.(ss numéro )'!C94,'Description des balises'!$A$1:$A$76,0),2))</f>
        <v/>
      </c>
      <c r="D96" s="377"/>
      <c r="E96" s="376" t="str">
        <f>IF('Fiches de poinçon.(ss numéro )'!F94="","",INDEX('Description des balises'!$A$1:$C$76,MATCH('Fiches de poinçon.(ss numéro )'!F94,'Description des balises'!$A$1:$A$76,0),2))</f>
        <v/>
      </c>
      <c r="F96" s="377"/>
      <c r="G96" s="396"/>
      <c r="H96" s="397"/>
      <c r="I96" s="108"/>
      <c r="J96" s="396"/>
      <c r="K96" s="397"/>
      <c r="L96" s="376" t="str">
        <f>IF('Fiches de poinçon.(ss numéro )'!L94="","",INDEX('Description des balises'!$A$1:$C$76,MATCH('Fiches de poinçon.(ss numéro )'!L94,'Description des balises'!$A$1:$A$76,0),2))</f>
        <v/>
      </c>
      <c r="M96" s="377"/>
      <c r="N96" s="376" t="str">
        <f>IF('Fiches de poinçon.(ss numéro )'!O94="","",INDEX('Description des balises'!$A$1:$C$76,MATCH('Fiches de poinçon.(ss numéro )'!O94,'Description des balises'!$A$1:$A$76,0),2))</f>
        <v/>
      </c>
      <c r="O96" s="377"/>
      <c r="P96" s="396"/>
      <c r="Q96" s="396"/>
    </row>
    <row r="97" spans="1:17" ht="15" customHeight="1" x14ac:dyDescent="0.25">
      <c r="A97" s="395"/>
      <c r="B97" s="395"/>
      <c r="C97" s="394"/>
      <c r="D97" s="394"/>
      <c r="E97" s="394"/>
      <c r="F97" s="394"/>
      <c r="G97" s="395"/>
      <c r="H97" s="395"/>
      <c r="I97" s="135"/>
      <c r="J97" s="394"/>
      <c r="K97" s="394"/>
      <c r="L97" s="394"/>
      <c r="M97" s="394"/>
      <c r="N97" s="394"/>
      <c r="O97" s="394"/>
      <c r="P97" s="394"/>
      <c r="Q97" s="394"/>
    </row>
    <row r="98" spans="1:17" ht="21" customHeight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</row>
    <row r="99" spans="1:17" ht="21" customHeight="1" x14ac:dyDescent="0.25">
      <c r="A99" s="77"/>
      <c r="B99" s="421" t="str">
        <f>'Balises - Cartes'!$B$2</f>
        <v>(nom de votre établissement)</v>
      </c>
      <c r="C99" s="421"/>
      <c r="D99" s="421"/>
      <c r="E99" s="421"/>
      <c r="F99" s="421"/>
      <c r="G99" s="421"/>
      <c r="H99" s="77"/>
      <c r="I99" s="77"/>
      <c r="J99" s="77"/>
      <c r="K99" s="421" t="str">
        <f>'Balises - Cartes'!$B$2</f>
        <v>(nom de votre établissement)</v>
      </c>
      <c r="L99" s="421"/>
      <c r="M99" s="421"/>
      <c r="N99" s="421"/>
      <c r="O99" s="421"/>
      <c r="P99" s="421"/>
    </row>
    <row r="100" spans="1:17" ht="21" customHeight="1" x14ac:dyDescent="0.25">
      <c r="A100" s="77"/>
      <c r="B100" s="405" t="s">
        <v>20</v>
      </c>
      <c r="C100" s="406"/>
      <c r="D100" s="407"/>
      <c r="E100" s="521" t="str">
        <f>$E$37</f>
        <v>Niveaux</v>
      </c>
      <c r="F100" s="417" t="s">
        <v>12</v>
      </c>
      <c r="G100" s="417" t="s">
        <v>124</v>
      </c>
      <c r="H100" s="77"/>
      <c r="I100" s="77"/>
      <c r="J100" s="77"/>
      <c r="K100" s="405" t="s">
        <v>20</v>
      </c>
      <c r="L100" s="406"/>
      <c r="M100" s="407"/>
      <c r="N100" s="521" t="str">
        <f>$E$37</f>
        <v>Niveaux</v>
      </c>
      <c r="O100" s="417" t="s">
        <v>12</v>
      </c>
      <c r="P100" s="417" t="s">
        <v>124</v>
      </c>
    </row>
    <row r="101" spans="1:17" ht="21" customHeight="1" x14ac:dyDescent="0.25">
      <c r="A101" s="77"/>
      <c r="B101" s="408"/>
      <c r="C101" s="409"/>
      <c r="D101" s="410"/>
      <c r="E101" s="522"/>
      <c r="F101" s="418"/>
      <c r="G101" s="418"/>
      <c r="H101" s="77"/>
      <c r="I101" s="77"/>
      <c r="J101" s="77"/>
      <c r="K101" s="408"/>
      <c r="L101" s="409"/>
      <c r="M101" s="410"/>
      <c r="N101" s="522"/>
      <c r="O101" s="418"/>
      <c r="P101" s="418"/>
    </row>
    <row r="102" spans="1:17" ht="21" customHeight="1" x14ac:dyDescent="0.25">
      <c r="A102" s="77"/>
      <c r="B102" s="414" t="s">
        <v>39</v>
      </c>
      <c r="C102" s="415"/>
      <c r="D102" s="96">
        <f>'D6'!$AB$47</f>
        <v>1155.5912538609834</v>
      </c>
      <c r="E102" s="97" t="str">
        <f>$E$39</f>
        <v>Marche</v>
      </c>
      <c r="F102" s="114">
        <f>'D6'!$AA$4</f>
        <v>8</v>
      </c>
      <c r="G102" s="115">
        <f>'D6'!$AB$4</f>
        <v>1.3425925925925924E-2</v>
      </c>
      <c r="H102" s="77"/>
      <c r="I102" s="77"/>
      <c r="J102" s="77"/>
      <c r="K102" s="414" t="s">
        <v>39</v>
      </c>
      <c r="L102" s="415"/>
      <c r="M102" s="96">
        <f>'D5'!$AB$47</f>
        <v>1155.5912538609834</v>
      </c>
      <c r="N102" s="97" t="str">
        <f>$E$39</f>
        <v>Marche</v>
      </c>
      <c r="O102" s="114">
        <f>'D5'!$AA$4</f>
        <v>8</v>
      </c>
      <c r="P102" s="115">
        <f>'D5'!$AB$4</f>
        <v>1.3425925925925924E-2</v>
      </c>
    </row>
    <row r="103" spans="1:17" ht="21" customHeight="1" x14ac:dyDescent="0.25">
      <c r="A103" s="77"/>
      <c r="B103" s="422" t="s">
        <v>38</v>
      </c>
      <c r="C103" s="423"/>
      <c r="D103" s="96">
        <f>'D6'!$AB$48</f>
        <v>0</v>
      </c>
      <c r="E103" s="97">
        <f>$E$40</f>
        <v>1</v>
      </c>
      <c r="F103" s="114">
        <f>'D6'!$AA$5</f>
        <v>9</v>
      </c>
      <c r="G103" s="115">
        <f>'D6'!$AB$5</f>
        <v>1.2083333333333333E-2</v>
      </c>
      <c r="H103" s="77"/>
      <c r="I103" s="77"/>
      <c r="J103" s="77"/>
      <c r="K103" s="422" t="s">
        <v>38</v>
      </c>
      <c r="L103" s="423"/>
      <c r="M103" s="96">
        <f>'D5'!$AB$48</f>
        <v>0</v>
      </c>
      <c r="N103" s="97">
        <f>$E$40</f>
        <v>1</v>
      </c>
      <c r="O103" s="114">
        <f>'D5'!$AA$5</f>
        <v>9</v>
      </c>
      <c r="P103" s="115">
        <f>'D5'!$AB$5</f>
        <v>1.2083333333333333E-2</v>
      </c>
    </row>
    <row r="104" spans="1:17" ht="21" customHeight="1" x14ac:dyDescent="0.25">
      <c r="A104" s="77"/>
      <c r="B104" s="422" t="s">
        <v>37</v>
      </c>
      <c r="C104" s="423"/>
      <c r="D104" s="96">
        <f>'D6'!$AB$49</f>
        <v>0</v>
      </c>
      <c r="E104" s="97">
        <f>$E$41</f>
        <v>2</v>
      </c>
      <c r="F104" s="114">
        <f>'D6'!$AA$6</f>
        <v>10</v>
      </c>
      <c r="G104" s="115">
        <f>'D6'!$AB$6</f>
        <v>1.1018518518518518E-2</v>
      </c>
      <c r="H104" s="77"/>
      <c r="I104" s="77"/>
      <c r="J104" s="77"/>
      <c r="K104" s="422" t="s">
        <v>37</v>
      </c>
      <c r="L104" s="423"/>
      <c r="M104" s="96">
        <f>'D5'!$AB$49</f>
        <v>0</v>
      </c>
      <c r="N104" s="97">
        <f>$E$41</f>
        <v>2</v>
      </c>
      <c r="O104" s="114">
        <f>'D5'!$AA$6</f>
        <v>10</v>
      </c>
      <c r="P104" s="115">
        <f>'D5'!$AB$6</f>
        <v>1.1018518518518518E-2</v>
      </c>
    </row>
    <row r="105" spans="1:17" ht="21" customHeight="1" x14ac:dyDescent="0.25">
      <c r="A105" s="77"/>
      <c r="B105" s="422" t="s">
        <v>36</v>
      </c>
      <c r="C105" s="423"/>
      <c r="D105" s="96">
        <f>'D6'!$AB$50</f>
        <v>0</v>
      </c>
      <c r="E105" s="97">
        <f>$E$42</f>
        <v>3</v>
      </c>
      <c r="F105" s="114">
        <f>'D6'!$AA$7</f>
        <v>11</v>
      </c>
      <c r="G105" s="115">
        <f>'D6'!$AB$7</f>
        <v>1.0138888888888888E-2</v>
      </c>
      <c r="H105" s="77"/>
      <c r="I105" s="77"/>
      <c r="J105" s="77"/>
      <c r="K105" s="422" t="s">
        <v>36</v>
      </c>
      <c r="L105" s="423"/>
      <c r="M105" s="96">
        <f>'D5'!$AB$50</f>
        <v>0</v>
      </c>
      <c r="N105" s="97">
        <f>$E$42</f>
        <v>3</v>
      </c>
      <c r="O105" s="114">
        <f>'D5'!$AA$7</f>
        <v>11</v>
      </c>
      <c r="P105" s="115">
        <f>'D5'!$AB$7</f>
        <v>1.0138888888888888E-2</v>
      </c>
    </row>
    <row r="106" spans="1:17" ht="21" customHeight="1" x14ac:dyDescent="0.25">
      <c r="A106" s="77"/>
      <c r="B106" s="398" t="s">
        <v>117</v>
      </c>
      <c r="C106" s="399"/>
      <c r="D106" s="96">
        <f>'D6'!$AB$51</f>
        <v>0</v>
      </c>
      <c r="E106" s="97">
        <f>$E$43</f>
        <v>4</v>
      </c>
      <c r="F106" s="114">
        <f>'D6'!$AA$8</f>
        <v>12</v>
      </c>
      <c r="G106" s="115">
        <f>'D6'!$AB$8</f>
        <v>9.4097222222222238E-3</v>
      </c>
      <c r="H106" s="77"/>
      <c r="I106" s="77"/>
      <c r="J106" s="77"/>
      <c r="K106" s="398" t="s">
        <v>117</v>
      </c>
      <c r="L106" s="399"/>
      <c r="M106" s="96">
        <f>'D5'!$AB$51</f>
        <v>0</v>
      </c>
      <c r="N106" s="97">
        <f>$E$43</f>
        <v>4</v>
      </c>
      <c r="O106" s="114">
        <f>'D5'!$AA$8</f>
        <v>12</v>
      </c>
      <c r="P106" s="115">
        <f>'D5'!$AB$8</f>
        <v>9.4097222222222238E-3</v>
      </c>
    </row>
    <row r="107" spans="1:17" ht="21" customHeight="1" x14ac:dyDescent="0.25">
      <c r="A107" s="77"/>
      <c r="B107" s="398" t="s">
        <v>118</v>
      </c>
      <c r="C107" s="399"/>
      <c r="D107" s="96">
        <f>'D6'!$AB$52</f>
        <v>0</v>
      </c>
      <c r="E107" s="97">
        <f>$E$44</f>
        <v>5</v>
      </c>
      <c r="F107" s="114">
        <f>'D6'!$AA$9</f>
        <v>13</v>
      </c>
      <c r="G107" s="115">
        <f>'D6'!$AB$9</f>
        <v>8.7962962962962968E-3</v>
      </c>
      <c r="H107" s="77"/>
      <c r="I107" s="77"/>
      <c r="J107" s="77"/>
      <c r="K107" s="398" t="s">
        <v>118</v>
      </c>
      <c r="L107" s="399"/>
      <c r="M107" s="96">
        <f>'D5'!$AB$52</f>
        <v>0</v>
      </c>
      <c r="N107" s="97">
        <f>$E$44</f>
        <v>5</v>
      </c>
      <c r="O107" s="114">
        <f>'D5'!$AA$9</f>
        <v>13</v>
      </c>
      <c r="P107" s="115">
        <f>'D5'!$AB$9</f>
        <v>8.7962962962962968E-3</v>
      </c>
    </row>
    <row r="108" spans="1:17" ht="21" customHeight="1" x14ac:dyDescent="0.25">
      <c r="A108" s="77"/>
      <c r="B108" s="414" t="s">
        <v>112</v>
      </c>
      <c r="C108" s="415"/>
      <c r="D108" s="96">
        <f>'D6'!$AB$53</f>
        <v>1155.5912538609834</v>
      </c>
      <c r="E108" s="97">
        <f>$E$45</f>
        <v>6</v>
      </c>
      <c r="F108" s="114">
        <f>'D6'!$AA$10</f>
        <v>14</v>
      </c>
      <c r="G108" s="115">
        <f>'D6'!$AB$10</f>
        <v>8.2638888888888883E-3</v>
      </c>
      <c r="H108" s="77"/>
      <c r="I108" s="77"/>
      <c r="J108" s="77"/>
      <c r="K108" s="414" t="s">
        <v>112</v>
      </c>
      <c r="L108" s="415"/>
      <c r="M108" s="96">
        <f>'D5'!$AB$53</f>
        <v>1155.5912538609834</v>
      </c>
      <c r="N108" s="97">
        <f>$E$45</f>
        <v>6</v>
      </c>
      <c r="O108" s="114">
        <f>'D5'!$AA$10</f>
        <v>14</v>
      </c>
      <c r="P108" s="115">
        <f>'D5'!$AB$10</f>
        <v>8.2638888888888883E-3</v>
      </c>
    </row>
    <row r="109" spans="1:17" ht="21" customHeight="1" x14ac:dyDescent="0.25">
      <c r="A109" s="77"/>
      <c r="B109" s="388" t="s">
        <v>116</v>
      </c>
      <c r="C109" s="390">
        <f>'D6'!$B$88</f>
        <v>2311.1825077219669</v>
      </c>
      <c r="D109" s="392" t="s">
        <v>10</v>
      </c>
      <c r="E109" s="97">
        <f>$E$46</f>
        <v>7</v>
      </c>
      <c r="F109" s="114">
        <f>'D6'!$AA$11</f>
        <v>15</v>
      </c>
      <c r="G109" s="115">
        <f>'D6'!$AB$11</f>
        <v>7.8009259259259256E-3</v>
      </c>
      <c r="H109" s="77"/>
      <c r="I109" s="77"/>
      <c r="J109" s="77"/>
      <c r="K109" s="388" t="s">
        <v>116</v>
      </c>
      <c r="L109" s="390">
        <f>'D5'!$B$88</f>
        <v>2311.1825077219669</v>
      </c>
      <c r="M109" s="392" t="s">
        <v>10</v>
      </c>
      <c r="N109" s="97">
        <f>$E$46</f>
        <v>7</v>
      </c>
      <c r="O109" s="114">
        <f>'D5'!$AA$11</f>
        <v>15</v>
      </c>
      <c r="P109" s="115">
        <f>'D5'!$AB$11</f>
        <v>7.8009259259259256E-3</v>
      </c>
    </row>
    <row r="110" spans="1:17" ht="21" customHeight="1" x14ac:dyDescent="0.25">
      <c r="B110" s="389"/>
      <c r="C110" s="391"/>
      <c r="D110" s="393"/>
      <c r="E110" s="97">
        <f>$E$47</f>
        <v>8</v>
      </c>
      <c r="F110" s="114">
        <f>'D6'!$AA$12</f>
        <v>16</v>
      </c>
      <c r="G110" s="115">
        <f>'D6'!$AB$12</f>
        <v>7.4074074074074068E-3</v>
      </c>
      <c r="K110" s="389"/>
      <c r="L110" s="391"/>
      <c r="M110" s="393"/>
      <c r="N110" s="97">
        <f>$E$47</f>
        <v>8</v>
      </c>
      <c r="O110" s="114">
        <f>'D5'!$AA$12</f>
        <v>16</v>
      </c>
      <c r="P110" s="115">
        <f>'D5'!$AB$12</f>
        <v>7.4074074074074068E-3</v>
      </c>
    </row>
    <row r="111" spans="1:17" ht="21" customHeight="1" x14ac:dyDescent="0.25">
      <c r="B111" s="374" t="s">
        <v>122</v>
      </c>
      <c r="C111" s="374"/>
      <c r="D111" s="98" t="str">
        <f>'Départ - Arrivée'!$AE$12</f>
        <v>Vestiaire Sud</v>
      </c>
      <c r="E111" s="98"/>
      <c r="F111" s="98"/>
      <c r="G111" s="98"/>
      <c r="K111" s="374" t="s">
        <v>122</v>
      </c>
      <c r="L111" s="374"/>
      <c r="M111" s="98" t="str">
        <f>'Départ - Arrivée'!$AE$12</f>
        <v>Vestiaire Sud</v>
      </c>
      <c r="N111" s="98"/>
      <c r="O111" s="98"/>
      <c r="P111" s="98"/>
    </row>
    <row r="112" spans="1:17" ht="21" customHeight="1" x14ac:dyDescent="0.25">
      <c r="B112" s="98"/>
      <c r="C112" s="98"/>
      <c r="D112" s="98"/>
      <c r="E112" s="98"/>
      <c r="F112" s="98"/>
      <c r="G112" s="98"/>
    </row>
    <row r="113" spans="1:17" ht="21" customHeight="1" x14ac:dyDescent="0.25">
      <c r="B113" s="421" t="str">
        <f>'Balises - Cartes'!$B$2</f>
        <v>(nom de votre établissement)</v>
      </c>
      <c r="C113" s="421"/>
      <c r="D113" s="421"/>
      <c r="E113" s="421"/>
      <c r="F113" s="421"/>
      <c r="G113" s="421"/>
      <c r="K113" s="421" t="str">
        <f>'Balises - Cartes'!$B$2</f>
        <v>(nom de votre établissement)</v>
      </c>
      <c r="L113" s="421"/>
      <c r="M113" s="421"/>
      <c r="N113" s="421"/>
      <c r="O113" s="421"/>
      <c r="P113" s="421"/>
    </row>
    <row r="114" spans="1:17" ht="21" customHeight="1" x14ac:dyDescent="0.25">
      <c r="B114" s="405" t="s">
        <v>20</v>
      </c>
      <c r="C114" s="406"/>
      <c r="D114" s="407"/>
      <c r="E114" s="521" t="str">
        <f>$E$37</f>
        <v>Niveaux</v>
      </c>
      <c r="F114" s="417" t="s">
        <v>12</v>
      </c>
      <c r="G114" s="417" t="s">
        <v>124</v>
      </c>
      <c r="K114" s="405" t="s">
        <v>20</v>
      </c>
      <c r="L114" s="406"/>
      <c r="M114" s="407"/>
      <c r="N114" s="521" t="str">
        <f>$E$37</f>
        <v>Niveaux</v>
      </c>
      <c r="O114" s="417" t="s">
        <v>12</v>
      </c>
      <c r="P114" s="417" t="s">
        <v>124</v>
      </c>
    </row>
    <row r="115" spans="1:17" ht="21" customHeight="1" x14ac:dyDescent="0.25">
      <c r="B115" s="408"/>
      <c r="C115" s="409"/>
      <c r="D115" s="410"/>
      <c r="E115" s="522"/>
      <c r="F115" s="418"/>
      <c r="G115" s="418"/>
      <c r="K115" s="408"/>
      <c r="L115" s="409"/>
      <c r="M115" s="410"/>
      <c r="N115" s="522"/>
      <c r="O115" s="418"/>
      <c r="P115" s="418"/>
    </row>
    <row r="116" spans="1:17" ht="21" customHeight="1" x14ac:dyDescent="0.25">
      <c r="B116" s="414" t="s">
        <v>39</v>
      </c>
      <c r="C116" s="415"/>
      <c r="D116" s="96">
        <f>'D8'!$AB$47</f>
        <v>1155.5912538609834</v>
      </c>
      <c r="E116" s="97" t="str">
        <f>$E$39</f>
        <v>Marche</v>
      </c>
      <c r="F116" s="114">
        <f>'D8'!$AA$4</f>
        <v>8</v>
      </c>
      <c r="G116" s="115">
        <f>'D8'!$AB$4</f>
        <v>1.3425925925925924E-2</v>
      </c>
      <c r="K116" s="414" t="s">
        <v>39</v>
      </c>
      <c r="L116" s="415"/>
      <c r="M116" s="96">
        <f>'D7'!$AB$47</f>
        <v>1155.5912538609834</v>
      </c>
      <c r="N116" s="97" t="str">
        <f>$E$39</f>
        <v>Marche</v>
      </c>
      <c r="O116" s="114">
        <f>'D7'!$AA$4</f>
        <v>8</v>
      </c>
      <c r="P116" s="115">
        <f>'D7'!$AB$4</f>
        <v>1.3425925925925924E-2</v>
      </c>
    </row>
    <row r="117" spans="1:17" ht="21" customHeight="1" x14ac:dyDescent="0.25">
      <c r="B117" s="422" t="s">
        <v>38</v>
      </c>
      <c r="C117" s="423"/>
      <c r="D117" s="96">
        <f>'D8'!$AB$48</f>
        <v>0</v>
      </c>
      <c r="E117" s="97">
        <f>$E$40</f>
        <v>1</v>
      </c>
      <c r="F117" s="114">
        <f>'D8'!$AA$5</f>
        <v>9</v>
      </c>
      <c r="G117" s="115">
        <f>'D8'!$AB$5</f>
        <v>1.2083333333333333E-2</v>
      </c>
      <c r="K117" s="422" t="s">
        <v>38</v>
      </c>
      <c r="L117" s="423"/>
      <c r="M117" s="96">
        <f>'D7'!$AB$48</f>
        <v>0</v>
      </c>
      <c r="N117" s="97">
        <f>$E$40</f>
        <v>1</v>
      </c>
      <c r="O117" s="114">
        <f>'D7'!$AA$5</f>
        <v>9</v>
      </c>
      <c r="P117" s="115">
        <f>'D7'!$AB$5</f>
        <v>1.2083333333333333E-2</v>
      </c>
    </row>
    <row r="118" spans="1:17" ht="21" customHeight="1" x14ac:dyDescent="0.25">
      <c r="B118" s="422" t="s">
        <v>37</v>
      </c>
      <c r="C118" s="423"/>
      <c r="D118" s="96">
        <f>'D8'!$AB$49</f>
        <v>0</v>
      </c>
      <c r="E118" s="97">
        <f>$E$41</f>
        <v>2</v>
      </c>
      <c r="F118" s="114">
        <f>'D8'!$AA$6</f>
        <v>10</v>
      </c>
      <c r="G118" s="115">
        <f>'D8'!$AB$6</f>
        <v>1.1018518518518518E-2</v>
      </c>
      <c r="K118" s="422" t="s">
        <v>37</v>
      </c>
      <c r="L118" s="423"/>
      <c r="M118" s="96">
        <f>'D7'!$AB$49</f>
        <v>0</v>
      </c>
      <c r="N118" s="97">
        <f>$E$41</f>
        <v>2</v>
      </c>
      <c r="O118" s="114">
        <f>'D7'!$AA$6</f>
        <v>10</v>
      </c>
      <c r="P118" s="115">
        <f>'D7'!$AB$6</f>
        <v>1.1018518518518518E-2</v>
      </c>
    </row>
    <row r="119" spans="1:17" ht="21" customHeight="1" x14ac:dyDescent="0.25">
      <c r="B119" s="422" t="s">
        <v>36</v>
      </c>
      <c r="C119" s="423"/>
      <c r="D119" s="96">
        <f>'D8'!$AB$50</f>
        <v>0</v>
      </c>
      <c r="E119" s="97">
        <f>$E$42</f>
        <v>3</v>
      </c>
      <c r="F119" s="114">
        <f>'D8'!$AA$7</f>
        <v>11</v>
      </c>
      <c r="G119" s="115">
        <f>'D8'!$AB$7</f>
        <v>1.0138888888888888E-2</v>
      </c>
      <c r="K119" s="422" t="s">
        <v>36</v>
      </c>
      <c r="L119" s="423"/>
      <c r="M119" s="96">
        <f>'D7'!$AB$50</f>
        <v>0</v>
      </c>
      <c r="N119" s="97">
        <f>$E$42</f>
        <v>3</v>
      </c>
      <c r="O119" s="114">
        <f>'D7'!$AA$7</f>
        <v>11</v>
      </c>
      <c r="P119" s="115">
        <f>'D7'!$AB$7</f>
        <v>1.0138888888888888E-2</v>
      </c>
    </row>
    <row r="120" spans="1:17" ht="21" customHeight="1" x14ac:dyDescent="0.25">
      <c r="B120" s="398" t="s">
        <v>117</v>
      </c>
      <c r="C120" s="399"/>
      <c r="D120" s="96">
        <f>'D8'!$AB$51</f>
        <v>0</v>
      </c>
      <c r="E120" s="97">
        <f>$E$43</f>
        <v>4</v>
      </c>
      <c r="F120" s="114">
        <f>'D8'!$AA$8</f>
        <v>12</v>
      </c>
      <c r="G120" s="115">
        <f>'D8'!$AB$8</f>
        <v>9.4097222222222238E-3</v>
      </c>
      <c r="K120" s="398" t="s">
        <v>117</v>
      </c>
      <c r="L120" s="399"/>
      <c r="M120" s="96">
        <f>'D7'!$AB$51</f>
        <v>0</v>
      </c>
      <c r="N120" s="97">
        <f>$E$43</f>
        <v>4</v>
      </c>
      <c r="O120" s="114">
        <f>'D7'!$AA$8</f>
        <v>12</v>
      </c>
      <c r="P120" s="115">
        <f>'D7'!$AB$8</f>
        <v>9.4097222222222238E-3</v>
      </c>
    </row>
    <row r="121" spans="1:17" ht="21" customHeight="1" x14ac:dyDescent="0.25">
      <c r="B121" s="398" t="s">
        <v>118</v>
      </c>
      <c r="C121" s="399"/>
      <c r="D121" s="96">
        <f>'D8'!$AB$52</f>
        <v>0</v>
      </c>
      <c r="E121" s="97">
        <f>$E$44</f>
        <v>5</v>
      </c>
      <c r="F121" s="114">
        <f>'D8'!$AA$9</f>
        <v>13</v>
      </c>
      <c r="G121" s="115">
        <f>'D8'!$AB$9</f>
        <v>8.7962962962962968E-3</v>
      </c>
      <c r="K121" s="398" t="s">
        <v>118</v>
      </c>
      <c r="L121" s="399"/>
      <c r="M121" s="96">
        <f>'D7'!$AB$52</f>
        <v>0</v>
      </c>
      <c r="N121" s="97">
        <f>$E$44</f>
        <v>5</v>
      </c>
      <c r="O121" s="114">
        <f>'D7'!$AA$9</f>
        <v>13</v>
      </c>
      <c r="P121" s="115">
        <f>'D7'!$AB$9</f>
        <v>8.7962962962962968E-3</v>
      </c>
    </row>
    <row r="122" spans="1:17" ht="21" customHeight="1" x14ac:dyDescent="0.25">
      <c r="B122" s="414" t="s">
        <v>112</v>
      </c>
      <c r="C122" s="415"/>
      <c r="D122" s="96">
        <f>'D8'!$AB$53</f>
        <v>1155.5912538609834</v>
      </c>
      <c r="E122" s="97">
        <f>$E$45</f>
        <v>6</v>
      </c>
      <c r="F122" s="114">
        <f>'D8'!$AA$10</f>
        <v>14</v>
      </c>
      <c r="G122" s="115">
        <f>'D8'!$AB$10</f>
        <v>8.2638888888888883E-3</v>
      </c>
      <c r="K122" s="414" t="s">
        <v>112</v>
      </c>
      <c r="L122" s="415"/>
      <c r="M122" s="96">
        <f>'D7'!$AB$53</f>
        <v>1155.5912538609834</v>
      </c>
      <c r="N122" s="97">
        <f>$E$45</f>
        <v>6</v>
      </c>
      <c r="O122" s="114">
        <f>'D7'!$AA$10</f>
        <v>14</v>
      </c>
      <c r="P122" s="115">
        <f>'D7'!$AB$10</f>
        <v>8.2638888888888883E-3</v>
      </c>
    </row>
    <row r="123" spans="1:17" ht="21" customHeight="1" x14ac:dyDescent="0.25">
      <c r="B123" s="388" t="s">
        <v>116</v>
      </c>
      <c r="C123" s="390">
        <f>'D8'!$B$88</f>
        <v>2311.1825077219669</v>
      </c>
      <c r="D123" s="392" t="s">
        <v>10</v>
      </c>
      <c r="E123" s="97">
        <f>$E$46</f>
        <v>7</v>
      </c>
      <c r="F123" s="114">
        <f>'D8'!$AA$11</f>
        <v>15</v>
      </c>
      <c r="G123" s="115">
        <f>'D8'!$AB$11</f>
        <v>7.8009259259259256E-3</v>
      </c>
      <c r="K123" s="388" t="s">
        <v>116</v>
      </c>
      <c r="L123" s="390">
        <f>'D7'!$B$88</f>
        <v>2311.1825077219669</v>
      </c>
      <c r="M123" s="392" t="s">
        <v>10</v>
      </c>
      <c r="N123" s="97">
        <f>$E$46</f>
        <v>7</v>
      </c>
      <c r="O123" s="114">
        <f>'D7'!$AA$11</f>
        <v>15</v>
      </c>
      <c r="P123" s="115">
        <f>'D7'!$AB$11</f>
        <v>7.8009259259259256E-3</v>
      </c>
    </row>
    <row r="124" spans="1:17" ht="21" customHeight="1" x14ac:dyDescent="0.25">
      <c r="B124" s="389"/>
      <c r="C124" s="391"/>
      <c r="D124" s="393"/>
      <c r="E124" s="97">
        <f>$E$47</f>
        <v>8</v>
      </c>
      <c r="F124" s="114">
        <f>'D8'!$AA$12</f>
        <v>16</v>
      </c>
      <c r="G124" s="115">
        <f>'D8'!$AB$12</f>
        <v>7.4074074074074068E-3</v>
      </c>
      <c r="K124" s="389"/>
      <c r="L124" s="391"/>
      <c r="M124" s="393"/>
      <c r="N124" s="97">
        <f>$E$47</f>
        <v>8</v>
      </c>
      <c r="O124" s="114">
        <f>'D7'!$AA$12</f>
        <v>16</v>
      </c>
      <c r="P124" s="115">
        <f>'D7'!$AB$12</f>
        <v>7.4074074074074068E-3</v>
      </c>
    </row>
    <row r="125" spans="1:17" ht="21" customHeight="1" x14ac:dyDescent="0.25">
      <c r="B125" s="374" t="s">
        <v>122</v>
      </c>
      <c r="C125" s="374"/>
      <c r="D125" s="98" t="str">
        <f>'Départ - Arrivée'!$AE$12</f>
        <v>Vestiaire Sud</v>
      </c>
      <c r="E125" s="98"/>
      <c r="F125" s="98"/>
      <c r="G125" s="98"/>
      <c r="K125" s="374" t="s">
        <v>122</v>
      </c>
      <c r="L125" s="374"/>
      <c r="M125" s="98" t="str">
        <f>'Départ - Arrivée'!$AE$12</f>
        <v>Vestiaire Sud</v>
      </c>
      <c r="N125" s="98"/>
      <c r="O125" s="98"/>
      <c r="P125" s="98"/>
    </row>
    <row r="126" spans="1:17" ht="21" customHeight="1" x14ac:dyDescent="0.25">
      <c r="A126" s="3"/>
      <c r="B126" s="3"/>
      <c r="F126" s="136" t="s">
        <v>23</v>
      </c>
      <c r="P126" s="3"/>
      <c r="Q126" s="3"/>
    </row>
    <row r="127" spans="1:17" ht="12.75" customHeight="1" x14ac:dyDescent="0.25">
      <c r="A127" s="3"/>
      <c r="B127" s="3"/>
      <c r="F127" s="136" t="s">
        <v>23</v>
      </c>
      <c r="P127" s="3"/>
      <c r="Q127" s="3"/>
    </row>
    <row r="128" spans="1:17" ht="15" customHeight="1" x14ac:dyDescent="0.25">
      <c r="A128" s="360"/>
      <c r="B128" s="368"/>
      <c r="C128" s="411" t="str">
        <f>'Balises - Cartes'!B17</f>
        <v>D9</v>
      </c>
      <c r="D128" s="412"/>
      <c r="E128" s="412"/>
      <c r="F128" s="413"/>
      <c r="G128" s="368"/>
      <c r="H128" s="368"/>
      <c r="I128" s="94"/>
      <c r="J128" s="368"/>
      <c r="K128" s="368"/>
      <c r="L128" s="411" t="str">
        <f>'Balises - Cartes'!B18</f>
        <v>D10</v>
      </c>
      <c r="M128" s="412"/>
      <c r="N128" s="412"/>
      <c r="O128" s="413"/>
      <c r="P128" s="368"/>
      <c r="Q128" s="359"/>
    </row>
    <row r="129" spans="1:17" ht="15" customHeight="1" x14ac:dyDescent="0.25">
      <c r="A129" s="365"/>
      <c r="B129" s="369"/>
      <c r="C129" s="358" t="s">
        <v>48</v>
      </c>
      <c r="D129" s="358"/>
      <c r="E129" s="378" t="str">
        <f>E3</f>
        <v>0600000000</v>
      </c>
      <c r="F129" s="379"/>
      <c r="G129" s="369"/>
      <c r="H129" s="369"/>
      <c r="I129" s="134"/>
      <c r="J129" s="369"/>
      <c r="K129" s="369"/>
      <c r="L129" s="358" t="s">
        <v>48</v>
      </c>
      <c r="M129" s="358"/>
      <c r="N129" s="378" t="str">
        <f t="shared" ref="N129" si="2">E3</f>
        <v>0600000000</v>
      </c>
      <c r="O129" s="379"/>
      <c r="P129" s="369"/>
      <c r="Q129" s="370"/>
    </row>
    <row r="130" spans="1:17" ht="15" customHeight="1" x14ac:dyDescent="0.25">
      <c r="A130" s="365"/>
      <c r="B130" s="369"/>
      <c r="C130" s="358" t="s">
        <v>49</v>
      </c>
      <c r="D130" s="358"/>
      <c r="E130" s="358" t="s">
        <v>50</v>
      </c>
      <c r="F130" s="358"/>
      <c r="G130" s="369"/>
      <c r="H130" s="369"/>
      <c r="I130" s="134"/>
      <c r="J130" s="369"/>
      <c r="K130" s="369"/>
      <c r="L130" s="358" t="s">
        <v>49</v>
      </c>
      <c r="M130" s="358"/>
      <c r="N130" s="358" t="s">
        <v>50</v>
      </c>
      <c r="O130" s="358"/>
      <c r="P130" s="369"/>
      <c r="Q130" s="370"/>
    </row>
    <row r="131" spans="1:17" ht="15" customHeight="1" x14ac:dyDescent="0.25">
      <c r="A131" s="365"/>
      <c r="B131" s="369"/>
      <c r="C131" s="358" t="s">
        <v>49</v>
      </c>
      <c r="D131" s="358"/>
      <c r="E131" s="373" t="s">
        <v>51</v>
      </c>
      <c r="F131" s="373"/>
      <c r="G131" s="369"/>
      <c r="H131" s="369"/>
      <c r="I131" s="134"/>
      <c r="J131" s="369"/>
      <c r="K131" s="369"/>
      <c r="L131" s="358" t="s">
        <v>49</v>
      </c>
      <c r="M131" s="358"/>
      <c r="N131" s="373" t="s">
        <v>51</v>
      </c>
      <c r="O131" s="373"/>
      <c r="P131" s="369"/>
      <c r="Q131" s="370"/>
    </row>
    <row r="132" spans="1:17" ht="15" customHeight="1" x14ac:dyDescent="0.25">
      <c r="A132" s="365"/>
      <c r="B132" s="369"/>
      <c r="C132" s="359" t="str">
        <f>IF(C133="","","Balise n°1")</f>
        <v>Balise n°1</v>
      </c>
      <c r="D132" s="360"/>
      <c r="E132" s="359" t="str">
        <f>IF(F133="","","Balise n°4")</f>
        <v/>
      </c>
      <c r="F132" s="360"/>
      <c r="G132" s="369"/>
      <c r="H132" s="369"/>
      <c r="I132" s="134"/>
      <c r="J132" s="369"/>
      <c r="K132" s="369"/>
      <c r="L132" s="359" t="str">
        <f>IF(L133="","","Balise n°1")</f>
        <v>Balise n°1</v>
      </c>
      <c r="M132" s="360"/>
      <c r="N132" s="359" t="str">
        <f>IF(O133="","","Balise n°4")</f>
        <v/>
      </c>
      <c r="O132" s="360"/>
      <c r="P132" s="369"/>
      <c r="Q132" s="370"/>
    </row>
    <row r="133" spans="1:17" ht="15" customHeight="1" x14ac:dyDescent="0.25">
      <c r="A133" s="365"/>
      <c r="B133" s="370"/>
      <c r="C133" s="127">
        <f>IF(INDEX('Balises - Cartes'!$B$9:$L$36,MATCH('Fiches de poinçon.(ss numéro )'!C128,'Balises - Cartes'!$B$9:$B$36,0),2)="","",INDEX('Balises - Cartes'!$B$9:$L$36,MATCH('Fiches de poinçon.(ss numéro )'!C128,'Balises - Cartes'!$B$9:$B$36,0),2))</f>
        <v>2</v>
      </c>
      <c r="D133" s="132">
        <f>TIME(,,((M165/1000/$F$43)*60+'Départ - Arrivée'!$AG$12)*60)</f>
        <v>5.3935185185185188E-3</v>
      </c>
      <c r="E133" s="132">
        <f>TIME(,,((M168/1000/$F$43)*60+'Départ - Arrivée'!$AG$12)*60+((M167/1000/$F$43)*60+'Départ - Arrivée'!$AG$12)*60+((M166/1000/$F$43)*60+'Départ - Arrivée'!$AG$12)*60+((M165/1000/$F$43)*60+'Départ - Arrivée'!$AG$12)*60)</f>
        <v>9.5601851851851855E-3</v>
      </c>
      <c r="F133" s="127" t="str">
        <f>IF(INDEX('Balises - Cartes'!$B$9:$L$36,MATCH('Fiches de poinçon.(ss numéro )'!C128,'Balises - Cartes'!$B$9:$B$36,0),5)="","",INDEX('Balises - Cartes'!$B$9:$L$36,MATCH('Fiches de poinçon.(ss numéro )'!C128,'Balises - Cartes'!$B$9:$B$36,0),5))</f>
        <v/>
      </c>
      <c r="G133" s="369"/>
      <c r="H133" s="369"/>
      <c r="I133" s="134"/>
      <c r="J133" s="369"/>
      <c r="K133" s="369"/>
      <c r="L133" s="127">
        <f>IF(INDEX('Balises - Cartes'!$B$9:$L$36,MATCH('Fiches de poinçon.(ss numéro )'!L128,'Balises - Cartes'!$B$9:$B$36,0),2)="","",INDEX('Balises - Cartes'!$B$9:$L$36,MATCH('Fiches de poinçon.(ss numéro )'!L128,'Balises - Cartes'!$B$9:$B$36,0),2))</f>
        <v>2</v>
      </c>
      <c r="M133" s="132">
        <f>TIME(,,((D165/1000/$F$43)*60+'Départ - Arrivée'!$AG$12)*60)</f>
        <v>5.3935185185185188E-3</v>
      </c>
      <c r="N133" s="132">
        <f>TIME(,,((D168/1000/$F$43)*60+'Départ - Arrivée'!$AG$12)*60+((D167/1000/$F$43)*60+'Départ - Arrivée'!$AG$12)*60+((D166/1000/$F$43)*60+'Départ - Arrivée'!$AG$12)*60+((D165/1000/$F$43)*60+'Départ - Arrivée'!$AG$12)*60)</f>
        <v>9.5601851851851855E-3</v>
      </c>
      <c r="O133" s="127" t="str">
        <f>IF(INDEX('Balises - Cartes'!$B$9:$L$36,MATCH('Fiches de poinçon.(ss numéro )'!L128,'Balises - Cartes'!$B$9:$B$36,0),5)="","",INDEX('Balises - Cartes'!$B$9:$L$36,MATCH('Fiches de poinçon.(ss numéro )'!L128,'Balises - Cartes'!$B$9:$B$36,0),5))</f>
        <v/>
      </c>
      <c r="P133" s="369"/>
      <c r="Q133" s="370"/>
    </row>
    <row r="134" spans="1:17" ht="15" customHeight="1" x14ac:dyDescent="0.25">
      <c r="A134" s="365"/>
      <c r="B134" s="369"/>
      <c r="C134" s="361" t="s">
        <v>113</v>
      </c>
      <c r="D134" s="362"/>
      <c r="E134" s="366" t="s">
        <v>114</v>
      </c>
      <c r="F134" s="367"/>
      <c r="G134" s="369"/>
      <c r="H134" s="369"/>
      <c r="I134" s="134"/>
      <c r="J134" s="369"/>
      <c r="K134" s="369"/>
      <c r="L134" s="361" t="s">
        <v>113</v>
      </c>
      <c r="M134" s="375"/>
      <c r="N134" s="366" t="s">
        <v>114</v>
      </c>
      <c r="O134" s="367"/>
      <c r="P134" s="369"/>
      <c r="Q134" s="370"/>
    </row>
    <row r="135" spans="1:17" ht="33" customHeight="1" x14ac:dyDescent="0.25">
      <c r="A135" s="365"/>
      <c r="B135" s="369"/>
      <c r="C135" s="356" t="str">
        <f>IF('Fiches de poinçon.(ss numéro )'!C133="","",INDEX('Description des balises'!$A$1:$C$76,MATCH('Fiches de poinçon.(ss numéro )'!C133,'Description des balises'!$A$1:$A$76,0),2))</f>
        <v>Dans le rentrant</v>
      </c>
      <c r="D135" s="357"/>
      <c r="E135" s="356" t="str">
        <f>IF('Fiches de poinçon.(ss numéro )'!F133="","",INDEX('Description des balises'!$A$1:$C$76,MATCH('Fiches de poinçon.(ss numéro )'!F133,'Description des balises'!$A$1:$A$76,0),2))</f>
        <v/>
      </c>
      <c r="F135" s="357"/>
      <c r="G135" s="369"/>
      <c r="H135" s="369"/>
      <c r="I135" s="134"/>
      <c r="J135" s="369"/>
      <c r="K135" s="369"/>
      <c r="L135" s="356" t="str">
        <f>IF('Fiches de poinçon.(ss numéro )'!L133="","",INDEX('Description des balises'!$A$1:$C$76,MATCH('Fiches de poinçon.(ss numéro )'!L133,'Description des balises'!$A$1:$A$76,0),2))</f>
        <v>Dans le rentrant</v>
      </c>
      <c r="M135" s="357"/>
      <c r="N135" s="356" t="str">
        <f>IF('Fiches de poinçon.(ss numéro )'!O133="","",INDEX('Description des balises'!$A$1:$C$76,MATCH('Fiches de poinçon.(ss numéro )'!O133,'Description des balises'!$A$1:$A$76,0),2))</f>
        <v/>
      </c>
      <c r="O135" s="357"/>
      <c r="P135" s="369"/>
      <c r="Q135" s="370"/>
    </row>
    <row r="136" spans="1:17" ht="15" customHeight="1" x14ac:dyDescent="0.25">
      <c r="A136" s="363"/>
      <c r="B136" s="360"/>
      <c r="C136" s="359" t="str">
        <f>IF(C137="","","Balise n°2")</f>
        <v/>
      </c>
      <c r="D136" s="360"/>
      <c r="E136" s="359" t="str">
        <f>IF(F137="","","Balise n°5")</f>
        <v/>
      </c>
      <c r="F136" s="360"/>
      <c r="G136" s="359"/>
      <c r="H136" s="360"/>
      <c r="I136" s="134"/>
      <c r="J136" s="363"/>
      <c r="K136" s="360"/>
      <c r="L136" s="359" t="str">
        <f>IF(L137="","","Balise n°2")</f>
        <v/>
      </c>
      <c r="M136" s="360"/>
      <c r="N136" s="359" t="str">
        <f>IF(O137="","","Balise n°5")</f>
        <v/>
      </c>
      <c r="O136" s="360"/>
      <c r="P136" s="359"/>
      <c r="Q136" s="363"/>
    </row>
    <row r="137" spans="1:17" ht="15" customHeight="1" x14ac:dyDescent="0.25">
      <c r="A137" s="364"/>
      <c r="B137" s="365"/>
      <c r="C137" s="127" t="str">
        <f>IF(INDEX('Balises - Cartes'!$B$9:$L$36,MATCH('Fiches de poinçon.(ss numéro )'!C128,'Balises - Cartes'!$B$9:$B$36,0),3)="","",INDEX('Balises - Cartes'!$B$9:$L$36,MATCH('Fiches de poinçon.(ss numéro )'!C128,'Balises - Cartes'!$B$9:$B$36,0),3))</f>
        <v/>
      </c>
      <c r="D137" s="132">
        <f>TIME(,,((M166/1000/$F$43)*60+'Départ - Arrivée'!$AG$12)*60+((M165/1000/$F$43)*60+'Départ - Arrivée'!$AG$12)*60)</f>
        <v>6.782407407407408E-3</v>
      </c>
      <c r="E137" s="132">
        <f>TIME(,,((M169/1000/$F$43)*60+'Départ - Arrivée'!$AG$12)*60+((M168/1000/$F$43)*60+'Départ - Arrivée'!$AG$12)*60+((M167/1000/$F$43)*60+'Départ - Arrivée'!$AG$12)*60+((M166/1000/$F$43)*60+'Départ - Arrivée'!$AG$12)*60+((M165/1000/$F$43)*60+'Départ - Arrivée'!$AG$12)*60)</f>
        <v>1.0949074074074075E-2</v>
      </c>
      <c r="F137" s="127" t="str">
        <f>IF(INDEX('Balises - Cartes'!$B$9:$L$36,MATCH('Fiches de poinçon.(ss numéro )'!C128,'Balises - Cartes'!$B$9:$B$36,0),6)="","",INDEX('Balises - Cartes'!$B$9:$L$36,MATCH('Fiches de poinçon.(ss numéro )'!C128,'Balises - Cartes'!$B$9:$B$36,0),6))</f>
        <v/>
      </c>
      <c r="G137" s="370"/>
      <c r="H137" s="365"/>
      <c r="I137" s="134"/>
      <c r="J137" s="364"/>
      <c r="K137" s="365"/>
      <c r="L137" s="127" t="str">
        <f>IF(INDEX('Balises - Cartes'!$B$9:$L$36,MATCH('Fiches de poinçon.(ss numéro )'!L128,'Balises - Cartes'!$B$9:$B$36,0),3)="","",INDEX('Balises - Cartes'!$B$9:$L$36,MATCH('Fiches de poinçon.(ss numéro )'!L128,'Balises - Cartes'!$B$9:$B$36,0),3))</f>
        <v/>
      </c>
      <c r="M137" s="132">
        <f>TIME(,,((D166/1000/$F$43)*60+'Départ - Arrivée'!$AG$12)*60+((D165/1000/$F$43)*60+'Départ - Arrivée'!$AG$12)*60)</f>
        <v>6.782407407407408E-3</v>
      </c>
      <c r="N137" s="132">
        <f>TIME(,,((D169/1000/$F$43)*60+'Départ - Arrivée'!$AG$12)*60+((D168/1000/$F$43)*60+'Départ - Arrivée'!$AG$12)*60+((D167/1000/$F$43)*60+'Départ - Arrivée'!$AG$12)*60+((D166/1000/$F$43)*60+'Départ - Arrivée'!$AG$12)*60+((D165/1000/$F$43)*60+'Départ - Arrivée'!$AG$12)*60)</f>
        <v>1.0949074074074075E-2</v>
      </c>
      <c r="O137" s="127" t="str">
        <f>IF(INDEX('Balises - Cartes'!$B$9:$L$36,MATCH('Fiches de poinçon.(ss numéro )'!L128,'Balises - Cartes'!$B$9:$B$36,0),6)="","",INDEX('Balises - Cartes'!$B$9:$L$36,MATCH('Fiches de poinçon.(ss numéro )'!L128,'Balises - Cartes'!$B$9:$B$36,0),6))</f>
        <v/>
      </c>
      <c r="P137" s="370"/>
      <c r="Q137" s="364"/>
    </row>
    <row r="138" spans="1:17" ht="15" customHeight="1" x14ac:dyDescent="0.25">
      <c r="A138" s="364"/>
      <c r="B138" s="365"/>
      <c r="C138" s="361" t="s">
        <v>113</v>
      </c>
      <c r="D138" s="362"/>
      <c r="E138" s="366" t="s">
        <v>114</v>
      </c>
      <c r="F138" s="367"/>
      <c r="G138" s="370"/>
      <c r="H138" s="365"/>
      <c r="I138" s="134"/>
      <c r="J138" s="364"/>
      <c r="K138" s="365"/>
      <c r="L138" s="361" t="s">
        <v>113</v>
      </c>
      <c r="M138" s="362"/>
      <c r="N138" s="366" t="s">
        <v>114</v>
      </c>
      <c r="O138" s="367"/>
      <c r="P138" s="370"/>
      <c r="Q138" s="364"/>
    </row>
    <row r="139" spans="1:17" ht="33" customHeight="1" x14ac:dyDescent="0.25">
      <c r="A139" s="364"/>
      <c r="B139" s="365"/>
      <c r="C139" s="356" t="str">
        <f>IF('Fiches de poinçon.(ss numéro )'!C137="","",INDEX('Description des balises'!$A$1:$C$76,MATCH('Fiches de poinçon.(ss numéro )'!C137,'Description des balises'!$A$1:$A$76,0),2))</f>
        <v/>
      </c>
      <c r="D139" s="357"/>
      <c r="E139" s="356" t="str">
        <f>IF('Fiches de poinçon.(ss numéro )'!F137="","",INDEX('Description des balises'!$A$1:$C$76,MATCH('Fiches de poinçon.(ss numéro )'!F137,'Description des balises'!$A$1:$A$76,0),2))</f>
        <v/>
      </c>
      <c r="F139" s="357"/>
      <c r="G139" s="370"/>
      <c r="H139" s="365"/>
      <c r="I139" s="134"/>
      <c r="J139" s="364"/>
      <c r="K139" s="365"/>
      <c r="L139" s="356" t="str">
        <f>IF('Fiches de poinçon.(ss numéro )'!L137="","",INDEX('Description des balises'!$A$1:$C$76,MATCH('Fiches de poinçon.(ss numéro )'!L137,'Description des balises'!$A$1:$A$76,0),2))</f>
        <v/>
      </c>
      <c r="M139" s="357"/>
      <c r="N139" s="356" t="str">
        <f>IF('Fiches de poinçon.(ss numéro )'!O137="","",INDEX('Description des balises'!$A$1:$C$76,MATCH('Fiches de poinçon.(ss numéro )'!O137,'Description des balises'!$A$1:$A$76,0),2))</f>
        <v/>
      </c>
      <c r="O139" s="357"/>
      <c r="P139" s="402"/>
      <c r="Q139" s="396"/>
    </row>
    <row r="140" spans="1:17" ht="15" customHeight="1" x14ac:dyDescent="0.25">
      <c r="A140" s="363"/>
      <c r="B140" s="360"/>
      <c r="C140" s="359" t="str">
        <f>IF(C141="","","Balise n°3")</f>
        <v/>
      </c>
      <c r="D140" s="360"/>
      <c r="E140" s="359" t="str">
        <f>IF(F141="","","Balise n°6")</f>
        <v/>
      </c>
      <c r="F140" s="360"/>
      <c r="G140" s="359"/>
      <c r="H140" s="360"/>
      <c r="I140" s="134"/>
      <c r="J140" s="359"/>
      <c r="K140" s="360"/>
      <c r="L140" s="359" t="str">
        <f>IF(L141="","","Balise n°3")</f>
        <v/>
      </c>
      <c r="M140" s="360"/>
      <c r="N140" s="359" t="str">
        <f>IF(O141="","","Balise n°6")</f>
        <v/>
      </c>
      <c r="O140" s="360"/>
      <c r="P140" s="359"/>
      <c r="Q140" s="363"/>
    </row>
    <row r="141" spans="1:17" ht="15" customHeight="1" x14ac:dyDescent="0.25">
      <c r="A141" s="364"/>
      <c r="B141" s="365"/>
      <c r="C141" s="127" t="str">
        <f>IF(INDEX('Balises - Cartes'!$B$9:$L$36,MATCH('Fiches de poinçon.(ss numéro )'!C128,'Balises - Cartes'!$B$9:$B$36,0),4)="","",INDEX('Balises - Cartes'!$B$9:$L$36,MATCH('Fiches de poinçon.(ss numéro )'!C128,'Balises - Cartes'!$B$9:$B$36,0),4))</f>
        <v/>
      </c>
      <c r="D141" s="132">
        <f>TIME(,,((M167/1000/$F$43)*60+'Départ - Arrivée'!$AG$12)*60+((M166/1000/$F$43)*60+'Départ - Arrivée'!$AG$12)*60+((M165/1000/$F$43)*60+'Départ - Arrivée'!$AG$12)*60)</f>
        <v>8.1712962962962963E-3</v>
      </c>
      <c r="E141" s="132">
        <f>TIME(,,((M170/1000/$F$43)*60+'Départ - Arrivée'!$AG$12)*60+((M169/1000/$F$43)*60+'Départ - Arrivée'!$AG$12)*60+((M168/1000/$F$43)*60+'Départ - Arrivée'!$AG$12)*60+((M167/1000/$F$43)*60+'Départ - Arrivée'!$AG$12)*60+((M166/1000/$F$43)*60+'Départ - Arrivée'!$AG$12)*60+((M165/1000/$F$43)*60+'Départ - Arrivée'!$AG$12)*60)</f>
        <v>1.2337962962962962E-2</v>
      </c>
      <c r="F141" s="127" t="str">
        <f>IF(INDEX('Balises - Cartes'!$B$9:$L$36,MATCH('Fiches de poinçon.(ss numéro )'!C128,'Balises - Cartes'!$B$9:$B$36,0),7)="","",INDEX('Balises - Cartes'!$B$9:$L$36,MATCH('Fiches de poinçon.(ss numéro )'!C128,'Balises - Cartes'!$B$9:$B$36,0),7))</f>
        <v/>
      </c>
      <c r="G141" s="370"/>
      <c r="H141" s="365"/>
      <c r="I141" s="134"/>
      <c r="J141" s="370"/>
      <c r="K141" s="365"/>
      <c r="L141" s="127" t="str">
        <f>IF(INDEX('Balises - Cartes'!$B$9:$L$36,MATCH('Fiches de poinçon.(ss numéro )'!L128,'Balises - Cartes'!$B$9:$B$36,0),4)="","",INDEX('Balises - Cartes'!$B$9:$L$36,MATCH('Fiches de poinçon.(ss numéro )'!L128,'Balises - Cartes'!$B$9:$B$36,0),4))</f>
        <v/>
      </c>
      <c r="M141" s="132">
        <f>TIME(,,((D167/1000/$F$43)*60+'Départ - Arrivée'!$AG$12)*60+((D166/1000/$F$43)*60+'Départ - Arrivée'!$AG$12)*60+((D165/1000/$F$43)*60+'Départ - Arrivée'!$AG$12)*60)</f>
        <v>8.1712962962962963E-3</v>
      </c>
      <c r="N141" s="132">
        <f>TIME(,,((D170/1000/$F$43)*60+'Départ - Arrivée'!$AG$12)*60+((D169/1000/$F$43)*60+'Départ - Arrivée'!$AG$12)*60+((D168/1000/$F$43)*60+'Départ - Arrivée'!$AG$12)*60+((D167/1000/$F$43)*60+'Départ - Arrivée'!$AG$12)*60+((D166/1000/$F$43)*60+'Départ - Arrivée'!$AG$12)*60+((D165/1000/$F$43)*60+'Départ - Arrivée'!$AG$12)*60)</f>
        <v>1.2337962962962962E-2</v>
      </c>
      <c r="O141" s="127" t="str">
        <f>IF(INDEX('Balises - Cartes'!$B$9:$L$36,MATCH('Fiches de poinçon.(ss numéro )'!L128,'Balises - Cartes'!$B$9:$B$36,0),7)="","",INDEX('Balises - Cartes'!$B$9:$L$36,MATCH('Fiches de poinçon.(ss numéro )'!L128,'Balises - Cartes'!$B$9:$B$36,0),7))</f>
        <v/>
      </c>
      <c r="P141" s="370"/>
      <c r="Q141" s="364"/>
    </row>
    <row r="142" spans="1:17" ht="15" customHeight="1" x14ac:dyDescent="0.25">
      <c r="A142" s="364"/>
      <c r="B142" s="365"/>
      <c r="C142" s="361" t="s">
        <v>113</v>
      </c>
      <c r="D142" s="381"/>
      <c r="E142" s="366" t="s">
        <v>114</v>
      </c>
      <c r="F142" s="367"/>
      <c r="G142" s="370"/>
      <c r="H142" s="365"/>
      <c r="I142" s="134"/>
      <c r="J142" s="370"/>
      <c r="K142" s="365"/>
      <c r="L142" s="361" t="s">
        <v>113</v>
      </c>
      <c r="M142" s="381"/>
      <c r="N142" s="366" t="s">
        <v>114</v>
      </c>
      <c r="O142" s="367"/>
      <c r="P142" s="370"/>
      <c r="Q142" s="364"/>
    </row>
    <row r="143" spans="1:17" ht="33" customHeight="1" thickBot="1" x14ac:dyDescent="0.3">
      <c r="A143" s="364"/>
      <c r="B143" s="365"/>
      <c r="C143" s="376" t="str">
        <f>IF('Fiches de poinçon.(ss numéro )'!C141="","",INDEX('Description des balises'!$A$1:$C$76,MATCH('Fiches de poinçon.(ss numéro )'!C141,'Description des balises'!$A$1:$A$76,0),2))</f>
        <v/>
      </c>
      <c r="D143" s="377"/>
      <c r="E143" s="376" t="str">
        <f>IF('Fiches de poinçon.(ss numéro )'!F141="","",INDEX('Description des balises'!$A$1:$C$76,MATCH('Fiches de poinçon.(ss numéro )'!F141,'Description des balises'!$A$1:$A$76,0),2))</f>
        <v/>
      </c>
      <c r="F143" s="377"/>
      <c r="G143" s="370"/>
      <c r="H143" s="365"/>
      <c r="I143" s="134"/>
      <c r="J143" s="370"/>
      <c r="K143" s="365"/>
      <c r="L143" s="376" t="str">
        <f>IF('Fiches de poinçon.(ss numéro )'!L141="","",INDEX('Description des balises'!$A$1:$C$76,MATCH('Fiches de poinçon.(ss numéro )'!L141,'Description des balises'!$A$1:$A$76,0),2))</f>
        <v/>
      </c>
      <c r="M143" s="377"/>
      <c r="N143" s="376" t="str">
        <f>IF('Fiches de poinçon.(ss numéro )'!O141="","",INDEX('Description des balises'!$A$1:$C$76,MATCH('Fiches de poinçon.(ss numéro )'!O141,'Description des balises'!$A$1:$A$76,0),2))</f>
        <v/>
      </c>
      <c r="O143" s="377"/>
      <c r="P143" s="370"/>
      <c r="Q143" s="364"/>
    </row>
    <row r="144" spans="1:17" ht="15" customHeight="1" thickTop="1" x14ac:dyDescent="0.25">
      <c r="A144" s="382"/>
      <c r="B144" s="380"/>
      <c r="C144" s="383" t="str">
        <f>'Balises - Cartes'!B19</f>
        <v>D11</v>
      </c>
      <c r="D144" s="384"/>
      <c r="E144" s="384"/>
      <c r="F144" s="385"/>
      <c r="G144" s="380"/>
      <c r="H144" s="380"/>
      <c r="I144" s="95"/>
      <c r="J144" s="380"/>
      <c r="K144" s="380"/>
      <c r="L144" s="383" t="str">
        <f>'Balises - Cartes'!B20</f>
        <v>E1</v>
      </c>
      <c r="M144" s="384"/>
      <c r="N144" s="384"/>
      <c r="O144" s="385"/>
      <c r="P144" s="400"/>
      <c r="Q144" s="401"/>
    </row>
    <row r="145" spans="1:17" ht="15" customHeight="1" x14ac:dyDescent="0.25">
      <c r="A145" s="365"/>
      <c r="B145" s="369"/>
      <c r="C145" s="358" t="s">
        <v>48</v>
      </c>
      <c r="D145" s="358"/>
      <c r="E145" s="378" t="str">
        <f>E3</f>
        <v>0600000000</v>
      </c>
      <c r="F145" s="379"/>
      <c r="G145" s="369"/>
      <c r="H145" s="369"/>
      <c r="I145" s="134"/>
      <c r="J145" s="369"/>
      <c r="K145" s="369"/>
      <c r="L145" s="358" t="s">
        <v>48</v>
      </c>
      <c r="M145" s="358"/>
      <c r="N145" s="378" t="str">
        <f>E3</f>
        <v>0600000000</v>
      </c>
      <c r="O145" s="379"/>
      <c r="P145" s="370"/>
      <c r="Q145" s="364"/>
    </row>
    <row r="146" spans="1:17" ht="15" customHeight="1" x14ac:dyDescent="0.25">
      <c r="A146" s="365"/>
      <c r="B146" s="369"/>
      <c r="C146" s="358" t="s">
        <v>49</v>
      </c>
      <c r="D146" s="358"/>
      <c r="E146" s="358" t="s">
        <v>50</v>
      </c>
      <c r="F146" s="358"/>
      <c r="G146" s="369"/>
      <c r="H146" s="369"/>
      <c r="I146" s="134"/>
      <c r="J146" s="369"/>
      <c r="K146" s="369"/>
      <c r="L146" s="358" t="s">
        <v>49</v>
      </c>
      <c r="M146" s="358"/>
      <c r="N146" s="358" t="s">
        <v>50</v>
      </c>
      <c r="O146" s="358"/>
      <c r="P146" s="370"/>
      <c r="Q146" s="364"/>
    </row>
    <row r="147" spans="1:17" ht="15" customHeight="1" x14ac:dyDescent="0.25">
      <c r="A147" s="365"/>
      <c r="B147" s="369"/>
      <c r="C147" s="358" t="s">
        <v>49</v>
      </c>
      <c r="D147" s="358"/>
      <c r="E147" s="373" t="s">
        <v>51</v>
      </c>
      <c r="F147" s="373"/>
      <c r="G147" s="369"/>
      <c r="H147" s="369"/>
      <c r="I147" s="134"/>
      <c r="J147" s="369"/>
      <c r="K147" s="369"/>
      <c r="L147" s="358" t="s">
        <v>49</v>
      </c>
      <c r="M147" s="358"/>
      <c r="N147" s="373" t="s">
        <v>51</v>
      </c>
      <c r="O147" s="373"/>
      <c r="P147" s="370"/>
      <c r="Q147" s="364"/>
    </row>
    <row r="148" spans="1:17" ht="15" customHeight="1" x14ac:dyDescent="0.25">
      <c r="A148" s="365"/>
      <c r="B148" s="369"/>
      <c r="C148" s="359" t="str">
        <f>IF(C149="","","Balise n°1")</f>
        <v>Balise n°1</v>
      </c>
      <c r="D148" s="360"/>
      <c r="E148" s="359" t="str">
        <f>IF(F149="","","Balise n°4")</f>
        <v/>
      </c>
      <c r="F148" s="360"/>
      <c r="G148" s="369"/>
      <c r="H148" s="369"/>
      <c r="I148" s="134"/>
      <c r="J148" s="369"/>
      <c r="K148" s="369"/>
      <c r="L148" s="359" t="str">
        <f>IF(L149="","","Balise n°1")</f>
        <v>Balise n°1</v>
      </c>
      <c r="M148" s="360"/>
      <c r="N148" s="359" t="str">
        <f>IF(O149="","","Balise n°4")</f>
        <v/>
      </c>
      <c r="O148" s="360"/>
      <c r="P148" s="370"/>
      <c r="Q148" s="364"/>
    </row>
    <row r="149" spans="1:17" ht="15" customHeight="1" x14ac:dyDescent="0.25">
      <c r="A149" s="365"/>
      <c r="B149" s="369"/>
      <c r="C149" s="127">
        <f>IF(INDEX('Balises - Cartes'!$B$9:$L$36,MATCH('Fiches de poinçon.(ss numéro )'!C144,'Balises - Cartes'!$B$9:$B$36,0),2)="","",INDEX('Balises - Cartes'!$B$9:$L$36,MATCH('Fiches de poinçon.(ss numéro )'!C144,'Balises - Cartes'!$B$9:$B$36,0),2))</f>
        <v>2</v>
      </c>
      <c r="D149" s="132">
        <f>TIME(,,((M179/1000/$F$43)*60+'Départ - Arrivée'!$AG$12)*60)</f>
        <v>5.3935185185185188E-3</v>
      </c>
      <c r="E149" s="132">
        <f>TIME(,,((M182/1000/$F$43)*60+'Départ - Arrivée'!$AG$12)*60+((M181/1000/$F$43)*60+'Départ - Arrivée'!$AG$12)*60+((M180/1000/$F$43)*60+'Départ - Arrivée'!$AG$12)*60+((M179/1000/$F$43)*60+'Départ - Arrivée'!$AG$12)*60)</f>
        <v>9.5601851851851855E-3</v>
      </c>
      <c r="F149" s="127" t="str">
        <f>IF(INDEX('Balises - Cartes'!$B$9:$L$36,MATCH('Fiches de poinçon.(ss numéro )'!C144,'Balises - Cartes'!$B$9:$B$36,0),5)="","",INDEX('Balises - Cartes'!$B$9:$L$36,MATCH('Fiches de poinçon.(ss numéro )'!C144,'Balises - Cartes'!$B$9:$B$36,0),5))</f>
        <v/>
      </c>
      <c r="G149" s="369"/>
      <c r="H149" s="369"/>
      <c r="I149" s="134"/>
      <c r="J149" s="369"/>
      <c r="K149" s="369"/>
      <c r="L149" s="127">
        <f>IF(INDEX('Balises - Cartes'!$B$9:$L$36,MATCH('Fiches de poinçon.(ss numéro )'!L144,'Balises - Cartes'!$B$9:$B$36,0),2)="","",INDEX('Balises - Cartes'!$B$9:$L$36,MATCH('Fiches de poinçon.(ss numéro )'!L144,'Balises - Cartes'!$B$9:$B$36,0),2))</f>
        <v>50</v>
      </c>
      <c r="M149" s="132">
        <f>TIME(,,((D179/1000/$F$43)*60+'Départ - Arrivée'!$AG$12)*60)</f>
        <v>2.7546296296296294E-3</v>
      </c>
      <c r="N149" s="132">
        <f>TIME(,,((D168/1000/$F$43)*60+'Départ - Arrivée'!$AG$12)*60+((D181/1000/$F$43)*60+'Départ - Arrivée'!$AG$12)*60+((D180/1000/$F$43)*60+'Départ - Arrivée'!$AG$12)*60+((D179/1000/$F$43)*60+'Départ - Arrivée'!$AG$12)*60)</f>
        <v>6.9212962962962969E-3</v>
      </c>
      <c r="O149" s="127" t="str">
        <f>IF(INDEX('Balises - Cartes'!$B$9:$L$36,MATCH('Fiches de poinçon.(ss numéro )'!L144,'Balises - Cartes'!$B$9:$B$36,0),5)="","",INDEX('Balises - Cartes'!$B$9:$L$36,MATCH('Fiches de poinçon.(ss numéro )'!L144,'Balises - Cartes'!$B$9:$B$36,0),5))</f>
        <v/>
      </c>
      <c r="P149" s="370"/>
      <c r="Q149" s="364"/>
    </row>
    <row r="150" spans="1:17" ht="15" customHeight="1" x14ac:dyDescent="0.25">
      <c r="A150" s="365"/>
      <c r="B150" s="369"/>
      <c r="C150" s="361" t="s">
        <v>113</v>
      </c>
      <c r="D150" s="362"/>
      <c r="E150" s="366" t="s">
        <v>114</v>
      </c>
      <c r="F150" s="367"/>
      <c r="G150" s="369"/>
      <c r="H150" s="369"/>
      <c r="I150" s="134"/>
      <c r="J150" s="369"/>
      <c r="K150" s="369"/>
      <c r="L150" s="361" t="s">
        <v>113</v>
      </c>
      <c r="M150" s="362"/>
      <c r="N150" s="366" t="s">
        <v>114</v>
      </c>
      <c r="O150" s="367"/>
      <c r="P150" s="370"/>
      <c r="Q150" s="364"/>
    </row>
    <row r="151" spans="1:17" ht="33" customHeight="1" x14ac:dyDescent="0.25">
      <c r="A151" s="365"/>
      <c r="B151" s="369"/>
      <c r="C151" s="356" t="str">
        <f>IF('Fiches de poinçon.(ss numéro )'!C149="","",INDEX('Description des balises'!$A$1:$C$76,MATCH('Fiches de poinçon.(ss numéro )'!C149,'Description des balises'!$A$1:$A$76,0),2))</f>
        <v>Dans le rentrant</v>
      </c>
      <c r="D151" s="357"/>
      <c r="E151" s="356" t="str">
        <f>IF('Fiches de poinçon.(ss numéro )'!F149="","",INDEX('Description des balises'!$A$1:$C$76,MATCH('Fiches de poinçon.(ss numéro )'!F149,'Description des balises'!$A$1:$A$76,0),2))</f>
        <v/>
      </c>
      <c r="F151" s="357"/>
      <c r="G151" s="369"/>
      <c r="H151" s="369"/>
      <c r="I151" s="134"/>
      <c r="J151" s="369"/>
      <c r="K151" s="369"/>
      <c r="L151" s="356" t="str">
        <f>IF('Fiches de poinçon.(ss numéro )'!L149="","",INDEX('Description des balises'!$A$1:$C$76,MATCH('Fiches de poinçon.(ss numéro )'!L149,'Description des balises'!$A$1:$A$76,0),2))</f>
        <v>Jonction des sentiers</v>
      </c>
      <c r="M151" s="357"/>
      <c r="N151" s="356" t="str">
        <f>IF('Fiches de poinçon.(ss numéro )'!O149="","",INDEX('Description des balises'!$A$1:$C$76,MATCH('Fiches de poinçon.(ss numéro )'!O149,'Description des balises'!$A$1:$A$76,0),2))</f>
        <v/>
      </c>
      <c r="O151" s="357"/>
      <c r="P151" s="402"/>
      <c r="Q151" s="396"/>
    </row>
    <row r="152" spans="1:17" ht="15" customHeight="1" x14ac:dyDescent="0.25">
      <c r="A152" s="363"/>
      <c r="B152" s="360"/>
      <c r="C152" s="359" t="str">
        <f>IF(C153="","","Balise n°2")</f>
        <v/>
      </c>
      <c r="D152" s="360"/>
      <c r="E152" s="359" t="str">
        <f>IF(F153="","","Balise n°5")</f>
        <v/>
      </c>
      <c r="F152" s="360"/>
      <c r="G152" s="359"/>
      <c r="H152" s="360"/>
      <c r="I152" s="134"/>
      <c r="J152" s="363"/>
      <c r="K152" s="360"/>
      <c r="L152" s="359" t="str">
        <f>IF(L153="","","Balise n°2")</f>
        <v/>
      </c>
      <c r="M152" s="360"/>
      <c r="N152" s="359" t="str">
        <f>IF(O153="","","Balise n°5")</f>
        <v/>
      </c>
      <c r="O152" s="360"/>
      <c r="P152" s="359"/>
      <c r="Q152" s="363"/>
    </row>
    <row r="153" spans="1:17" ht="15" customHeight="1" x14ac:dyDescent="0.25">
      <c r="A153" s="364"/>
      <c r="B153" s="365"/>
      <c r="C153" s="127" t="str">
        <f>IF(INDEX('Balises - Cartes'!$B$9:$L$36,MATCH('Fiches de poinçon.(ss numéro )'!C144,'Balises - Cartes'!$B$9:$B$36,0),3)="","",INDEX('Balises - Cartes'!$B$9:$L$36,MATCH('Fiches de poinçon.(ss numéro )'!C144,'Balises - Cartes'!$B$9:$B$36,0),3))</f>
        <v/>
      </c>
      <c r="D153" s="132">
        <f>TIME(,,((M180/1000/$F$43)*60+'Départ - Arrivée'!$AG$12)*60+((M179/1000/$F$43)*60+'Départ - Arrivée'!$AG$12)*60)</f>
        <v>6.782407407407408E-3</v>
      </c>
      <c r="E153" s="132">
        <f>TIME(,,((M183/1000/$F$43)*60+'Départ - Arrivée'!$AG$12)*60+((M182/1000/$F$43)*60+'Départ - Arrivée'!$AG$12)*60+((M181/1000/$F$43)*60+'Départ - Arrivée'!$AG$12)*60+((M180/1000/$F$43)*60+'Départ - Arrivée'!$AG$12)*60+((M179/1000/$F$43)*60+'Départ - Arrivée'!$AG$12)*60)</f>
        <v>1.0949074074074075E-2</v>
      </c>
      <c r="F153" s="127" t="str">
        <f>IF(INDEX('Balises - Cartes'!$B$9:$L$36,MATCH('Fiches de poinçon.(ss numéro )'!C144,'Balises - Cartes'!$B$9:$B$36,0),6)="","",INDEX('Balises - Cartes'!$B$9:$L$36,MATCH('Fiches de poinçon.(ss numéro )'!C144,'Balises - Cartes'!$B$9:$B$36,0),6))</f>
        <v/>
      </c>
      <c r="G153" s="370"/>
      <c r="H153" s="365"/>
      <c r="I153" s="134"/>
      <c r="J153" s="364"/>
      <c r="K153" s="365"/>
      <c r="L153" s="127" t="str">
        <f>IF(INDEX('Balises - Cartes'!$B$9:$L$36,MATCH('Fiches de poinçon.(ss numéro )'!L144,'Balises - Cartes'!$B$9:$B$36,0),3)="","",INDEX('Balises - Cartes'!$B$9:$L$36,MATCH('Fiches de poinçon.(ss numéro )'!L144,'Balises - Cartes'!$B$9:$B$36,0),3))</f>
        <v/>
      </c>
      <c r="M153" s="132">
        <f>TIME(,,((D180/1000/$F$43)*60+'Départ - Arrivée'!$AG$12)*60+((D179/1000/$F$43)*60+'Départ - Arrivée'!$AG$12)*60)</f>
        <v>4.1435185185185186E-3</v>
      </c>
      <c r="N153" s="132">
        <f>TIME(,,((D183/1000/$F$43)*60+'Départ - Arrivée'!$AG$12)*60+((D168/1000/$F$43)*60+'Départ - Arrivée'!$AG$12)*60+((D181/1000/$F$43)*60+'Départ - Arrivée'!$AG$12)*60+((D180/1000/$F$43)*60+'Départ - Arrivée'!$AG$12)*60+((D179/1000/$F$43)*60+'Départ - Arrivée'!$AG$12)*60)</f>
        <v>8.3101851851851861E-3</v>
      </c>
      <c r="O153" s="127" t="str">
        <f>IF(INDEX('Balises - Cartes'!$B$9:$L$36,MATCH('Fiches de poinçon.(ss numéro )'!L144,'Balises - Cartes'!$B$9:$B$36,0),6)="","",INDEX('Balises - Cartes'!$B$9:$L$36,MATCH('Fiches de poinçon.(ss numéro )'!L144,'Balises - Cartes'!$B$9:$B$36,0),6))</f>
        <v/>
      </c>
      <c r="P153" s="370"/>
      <c r="Q153" s="364"/>
    </row>
    <row r="154" spans="1:17" ht="15" customHeight="1" x14ac:dyDescent="0.25">
      <c r="A154" s="364"/>
      <c r="B154" s="365"/>
      <c r="C154" s="361" t="s">
        <v>113</v>
      </c>
      <c r="D154" s="362"/>
      <c r="E154" s="366" t="s">
        <v>114</v>
      </c>
      <c r="F154" s="367"/>
      <c r="G154" s="370"/>
      <c r="H154" s="365"/>
      <c r="I154" s="134"/>
      <c r="J154" s="364"/>
      <c r="K154" s="365"/>
      <c r="L154" s="361" t="s">
        <v>113</v>
      </c>
      <c r="M154" s="362"/>
      <c r="N154" s="366" t="s">
        <v>114</v>
      </c>
      <c r="O154" s="367"/>
      <c r="P154" s="370"/>
      <c r="Q154" s="364"/>
    </row>
    <row r="155" spans="1:17" ht="33" customHeight="1" x14ac:dyDescent="0.25">
      <c r="A155" s="364"/>
      <c r="B155" s="365"/>
      <c r="C155" s="356" t="str">
        <f>IF('Fiches de poinçon.(ss numéro )'!C153="","",INDEX('Description des balises'!$A$1:$C$76,MATCH('Fiches de poinçon.(ss numéro )'!C153,'Description des balises'!$A$1:$A$76,0),2))</f>
        <v/>
      </c>
      <c r="D155" s="357"/>
      <c r="E155" s="356" t="str">
        <f>IF('Fiches de poinçon.(ss numéro )'!F153="","",INDEX('Description des balises'!$A$1:$C$76,MATCH('Fiches de poinçon.(ss numéro )'!F153,'Description des balises'!$A$1:$A$76,0),2))</f>
        <v/>
      </c>
      <c r="F155" s="357"/>
      <c r="G155" s="370"/>
      <c r="H155" s="365"/>
      <c r="I155" s="134"/>
      <c r="J155" s="364"/>
      <c r="K155" s="365"/>
      <c r="L155" s="356" t="str">
        <f>IF('Fiches de poinçon.(ss numéro )'!L153="","",INDEX('Description des balises'!$A$1:$C$76,MATCH('Fiches de poinçon.(ss numéro )'!L153,'Description des balises'!$A$1:$A$76,0),2))</f>
        <v/>
      </c>
      <c r="M155" s="357"/>
      <c r="N155" s="356" t="str">
        <f>IF('Fiches de poinçon.(ss numéro )'!O153="","",INDEX('Description des balises'!$A$1:$C$76,MATCH('Fiches de poinçon.(ss numéro )'!O153,'Description des balises'!$A$1:$A$76,0),2))</f>
        <v/>
      </c>
      <c r="O155" s="357"/>
      <c r="P155" s="402"/>
      <c r="Q155" s="396"/>
    </row>
    <row r="156" spans="1:17" ht="15" customHeight="1" x14ac:dyDescent="0.25">
      <c r="A156" s="363"/>
      <c r="B156" s="360"/>
      <c r="C156" s="359" t="str">
        <f>IF(C157="","","Balise n°3")</f>
        <v/>
      </c>
      <c r="D156" s="360"/>
      <c r="E156" s="359" t="str">
        <f>IF(F157="","","Balise n°6")</f>
        <v/>
      </c>
      <c r="F156" s="360"/>
      <c r="G156" s="363"/>
      <c r="H156" s="360"/>
      <c r="I156" s="134"/>
      <c r="J156" s="363"/>
      <c r="K156" s="360"/>
      <c r="L156" s="359" t="str">
        <f>IF(L157="","","Balise n°3")</f>
        <v/>
      </c>
      <c r="M156" s="360"/>
      <c r="N156" s="359" t="str">
        <f>IF(O157="","","Balise n°6")</f>
        <v/>
      </c>
      <c r="O156" s="360"/>
      <c r="P156" s="363"/>
      <c r="Q156" s="363"/>
    </row>
    <row r="157" spans="1:17" ht="15" customHeight="1" x14ac:dyDescent="0.25">
      <c r="A157" s="364"/>
      <c r="B157" s="365"/>
      <c r="C157" s="127" t="str">
        <f>IF(INDEX('Balises - Cartes'!$B$9:$L$36,MATCH('Fiches de poinçon.(ss numéro )'!C144,'Balises - Cartes'!$B$9:$B$36,0),4)="","",INDEX('Balises - Cartes'!$B$9:$L$36,MATCH('Fiches de poinçon.(ss numéro )'!C144,'Balises - Cartes'!$B$9:$B$36,0),4))</f>
        <v/>
      </c>
      <c r="D157" s="132">
        <f>TIME(,,((M181/1000/$F$43)*60+'Départ - Arrivée'!$AG$12)*60+((M180/1000/$F$43)*60+'Départ - Arrivée'!$AG$12)*60+((M179/1000/$F$43)*60+'Départ - Arrivée'!$AG$12)*60)</f>
        <v>8.1712962962962963E-3</v>
      </c>
      <c r="E157" s="132">
        <f>TIME(,,((M184/1000/$F$43)*60+'Départ - Arrivée'!$AG$12)*60+((M183/1000/$F$43)*60+'Départ - Arrivée'!$AG$12)*60+((M182/1000/$F$43)*60+'Départ - Arrivée'!$AG$12)*60+((M181/1000/$F$43)*60+'Départ - Arrivée'!$AG$12)*60+((M180/1000/$F$43)*60+'Départ - Arrivée'!$AG$12)*60+((M179/1000/$F$43)*60+'Départ - Arrivée'!$AG$12)*60)</f>
        <v>1.2337962962962962E-2</v>
      </c>
      <c r="F157" s="127" t="str">
        <f>IF(INDEX('Balises - Cartes'!$B$9:$L$36,MATCH('Fiches de poinçon.(ss numéro )'!C144,'Balises - Cartes'!$B$9:$B$36,0),7)="","",INDEX('Balises - Cartes'!$B$9:$L$36,MATCH('Fiches de poinçon.(ss numéro )'!C144,'Balises - Cartes'!$B$9:$B$36,0),7))</f>
        <v/>
      </c>
      <c r="G157" s="364"/>
      <c r="H157" s="365"/>
      <c r="I157" s="134"/>
      <c r="J157" s="364"/>
      <c r="K157" s="365"/>
      <c r="L157" s="127" t="str">
        <f>IF(INDEX('Balises - Cartes'!$B$9:$L$36,MATCH('Fiches de poinçon.(ss numéro )'!L144,'Balises - Cartes'!$B$9:$B$36,0),4)="","",INDEX('Balises - Cartes'!$B$9:$L$36,MATCH('Fiches de poinçon.(ss numéro )'!L144,'Balises - Cartes'!$B$9:$B$36,0),4))</f>
        <v/>
      </c>
      <c r="M157" s="132">
        <f>TIME(,,((D181/1000/$F$43)*60+'Départ - Arrivée'!$AG$12)*60+((D180/1000/$F$43)*60+'Départ - Arrivée'!$AG$12)*60+((D179/1000/$F$43)*60+'Départ - Arrivée'!$AG$12)*60)</f>
        <v>5.5324074074074069E-3</v>
      </c>
      <c r="N157" s="132">
        <f>TIME(,,((D184/1000/$F$43)*60+'Départ - Arrivée'!$AG$12)*60+((D183/1000/$F$43)*60+'Départ - Arrivée'!$AG$12)*60+((D168/1000/$F$43)*60+'Départ - Arrivée'!$AG$12)*60+((D181/1000/$F$43)*60+'Départ - Arrivée'!$AG$12)*60+((D180/1000/$F$43)*60+'Départ - Arrivée'!$AG$12)*60+((D179/1000/$F$43)*60+'Départ - Arrivée'!$AG$12)*60)</f>
        <v>9.6990740740740735E-3</v>
      </c>
      <c r="O157" s="127" t="str">
        <f>IF(INDEX('Balises - Cartes'!$B$9:$L$36,MATCH('Fiches de poinçon.(ss numéro )'!L144,'Balises - Cartes'!$B$9:$B$36,0),7)="","",INDEX('Balises - Cartes'!$B$9:$L$36,MATCH('Fiches de poinçon.(ss numéro )'!L144,'Balises - Cartes'!$B$9:$B$36,0),7))</f>
        <v/>
      </c>
      <c r="P157" s="364"/>
      <c r="Q157" s="364"/>
    </row>
    <row r="158" spans="1:17" ht="15" customHeight="1" x14ac:dyDescent="0.25">
      <c r="A158" s="364"/>
      <c r="B158" s="365"/>
      <c r="C158" s="361" t="s">
        <v>113</v>
      </c>
      <c r="D158" s="381"/>
      <c r="E158" s="366" t="s">
        <v>114</v>
      </c>
      <c r="F158" s="367"/>
      <c r="G158" s="364"/>
      <c r="H158" s="365"/>
      <c r="I158" s="134"/>
      <c r="J158" s="364"/>
      <c r="K158" s="365"/>
      <c r="L158" s="361" t="s">
        <v>113</v>
      </c>
      <c r="M158" s="381"/>
      <c r="N158" s="366" t="s">
        <v>114</v>
      </c>
      <c r="O158" s="367"/>
      <c r="P158" s="364"/>
      <c r="Q158" s="364"/>
    </row>
    <row r="159" spans="1:17" ht="33" customHeight="1" x14ac:dyDescent="0.25">
      <c r="A159" s="396"/>
      <c r="B159" s="397"/>
      <c r="C159" s="376" t="str">
        <f>IF('Fiches de poinçon.(ss numéro )'!C157="","",INDEX('Description des balises'!$A$1:$C$76,MATCH('Fiches de poinçon.(ss numéro )'!C157,'Description des balises'!$A$1:$A$76,0),2))</f>
        <v/>
      </c>
      <c r="D159" s="377"/>
      <c r="E159" s="376" t="str">
        <f>IF('Fiches de poinçon.(ss numéro )'!F157="","",INDEX('Description des balises'!$A$1:$C$76,MATCH('Fiches de poinçon.(ss numéro )'!F157,'Description des balises'!$A$1:$A$76,0),2))</f>
        <v/>
      </c>
      <c r="F159" s="377"/>
      <c r="G159" s="396"/>
      <c r="H159" s="397"/>
      <c r="I159" s="108"/>
      <c r="J159" s="396"/>
      <c r="K159" s="397"/>
      <c r="L159" s="376" t="str">
        <f>IF('Fiches de poinçon.(ss numéro )'!L157="","",INDEX('Description des balises'!$A$1:$C$76,MATCH('Fiches de poinçon.(ss numéro )'!L157,'Description des balises'!$A$1:$A$76,0),2))</f>
        <v/>
      </c>
      <c r="M159" s="377"/>
      <c r="N159" s="376" t="str">
        <f>IF('Fiches de poinçon.(ss numéro )'!O157="","",INDEX('Description des balises'!$A$1:$C$76,MATCH('Fiches de poinçon.(ss numéro )'!O157,'Description des balises'!$A$1:$A$76,0),2))</f>
        <v/>
      </c>
      <c r="O159" s="377"/>
      <c r="P159" s="396"/>
      <c r="Q159" s="396"/>
    </row>
    <row r="160" spans="1:17" ht="15" customHeight="1" x14ac:dyDescent="0.25">
      <c r="A160" s="395"/>
      <c r="B160" s="395"/>
      <c r="C160" s="394"/>
      <c r="D160" s="394"/>
      <c r="E160" s="394"/>
      <c r="F160" s="394"/>
      <c r="G160" s="395"/>
      <c r="H160" s="395"/>
      <c r="I160" s="135"/>
      <c r="J160" s="394"/>
      <c r="K160" s="394"/>
      <c r="L160" s="394"/>
      <c r="M160" s="394"/>
      <c r="N160" s="394"/>
      <c r="O160" s="394"/>
      <c r="P160" s="394"/>
      <c r="Q160" s="394"/>
    </row>
    <row r="161" spans="1:17" ht="21" customHeight="1" x14ac:dyDescent="0.25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</row>
    <row r="162" spans="1:17" ht="21" customHeight="1" x14ac:dyDescent="0.25">
      <c r="A162" s="77"/>
      <c r="B162" s="421" t="str">
        <f>'Balises - Cartes'!$B$2</f>
        <v>(nom de votre établissement)</v>
      </c>
      <c r="C162" s="421"/>
      <c r="D162" s="421"/>
      <c r="E162" s="421"/>
      <c r="F162" s="421"/>
      <c r="G162" s="421"/>
      <c r="H162" s="77"/>
      <c r="I162" s="77"/>
      <c r="J162" s="77"/>
      <c r="K162" s="421" t="str">
        <f>'Balises - Cartes'!$B$2</f>
        <v>(nom de votre établissement)</v>
      </c>
      <c r="L162" s="421"/>
      <c r="M162" s="421"/>
      <c r="N162" s="421"/>
      <c r="O162" s="421"/>
      <c r="P162" s="421"/>
    </row>
    <row r="163" spans="1:17" ht="21" customHeight="1" x14ac:dyDescent="0.25">
      <c r="A163" s="77"/>
      <c r="B163" s="405" t="s">
        <v>20</v>
      </c>
      <c r="C163" s="406"/>
      <c r="D163" s="407"/>
      <c r="E163" s="521" t="str">
        <f>$E$37</f>
        <v>Niveaux</v>
      </c>
      <c r="F163" s="417" t="s">
        <v>12</v>
      </c>
      <c r="G163" s="417" t="s">
        <v>124</v>
      </c>
      <c r="H163" s="77"/>
      <c r="I163" s="77"/>
      <c r="J163" s="77"/>
      <c r="K163" s="405" t="s">
        <v>20</v>
      </c>
      <c r="L163" s="406"/>
      <c r="M163" s="407"/>
      <c r="N163" s="521" t="str">
        <f>$E$37</f>
        <v>Niveaux</v>
      </c>
      <c r="O163" s="417" t="s">
        <v>12</v>
      </c>
      <c r="P163" s="417" t="s">
        <v>124</v>
      </c>
    </row>
    <row r="164" spans="1:17" ht="21" customHeight="1" x14ac:dyDescent="0.25">
      <c r="A164" s="77"/>
      <c r="B164" s="408"/>
      <c r="C164" s="409"/>
      <c r="D164" s="410"/>
      <c r="E164" s="522"/>
      <c r="F164" s="418"/>
      <c r="G164" s="418"/>
      <c r="H164" s="77"/>
      <c r="I164" s="77"/>
      <c r="J164" s="77"/>
      <c r="K164" s="408"/>
      <c r="L164" s="409"/>
      <c r="M164" s="410"/>
      <c r="N164" s="522"/>
      <c r="O164" s="418"/>
      <c r="P164" s="418"/>
    </row>
    <row r="165" spans="1:17" ht="21" customHeight="1" x14ac:dyDescent="0.25">
      <c r="A165" s="77"/>
      <c r="B165" s="414" t="s">
        <v>39</v>
      </c>
      <c r="C165" s="415"/>
      <c r="D165" s="96">
        <f>'D10'!$AB$47</f>
        <v>1155.5912538609834</v>
      </c>
      <c r="E165" s="97" t="str">
        <f>$E$39</f>
        <v>Marche</v>
      </c>
      <c r="F165" s="114">
        <f>'D10'!$AA$4</f>
        <v>8</v>
      </c>
      <c r="G165" s="115">
        <f>'D10'!$AB$4</f>
        <v>1.3425925925925924E-2</v>
      </c>
      <c r="H165" s="77"/>
      <c r="I165" s="77"/>
      <c r="J165" s="77"/>
      <c r="K165" s="414" t="s">
        <v>39</v>
      </c>
      <c r="L165" s="415"/>
      <c r="M165" s="96">
        <f>'D9'!$AB$47</f>
        <v>1155.5912538609834</v>
      </c>
      <c r="N165" s="97" t="str">
        <f>$E$39</f>
        <v>Marche</v>
      </c>
      <c r="O165" s="114">
        <f>'D9'!$AA$4</f>
        <v>8</v>
      </c>
      <c r="P165" s="115">
        <f>'D9'!$AB$4</f>
        <v>1.3425925925925924E-2</v>
      </c>
    </row>
    <row r="166" spans="1:17" ht="21" customHeight="1" x14ac:dyDescent="0.25">
      <c r="A166" s="77"/>
      <c r="B166" s="422" t="s">
        <v>38</v>
      </c>
      <c r="C166" s="423"/>
      <c r="D166" s="96">
        <f>'D10'!$AB$48</f>
        <v>0</v>
      </c>
      <c r="E166" s="97">
        <f>$E$40</f>
        <v>1</v>
      </c>
      <c r="F166" s="114">
        <f>'D10'!$AA$5</f>
        <v>9</v>
      </c>
      <c r="G166" s="115">
        <f>'D10'!$AB$5</f>
        <v>1.2083333333333333E-2</v>
      </c>
      <c r="H166" s="77"/>
      <c r="I166" s="77"/>
      <c r="J166" s="77"/>
      <c r="K166" s="422" t="s">
        <v>38</v>
      </c>
      <c r="L166" s="423"/>
      <c r="M166" s="96">
        <f>'D9'!$AB$48</f>
        <v>0</v>
      </c>
      <c r="N166" s="97">
        <f>$E$40</f>
        <v>1</v>
      </c>
      <c r="O166" s="114">
        <f>'D9'!$AA$5</f>
        <v>9</v>
      </c>
      <c r="P166" s="115">
        <f>'D9'!$AB$5</f>
        <v>1.2083333333333333E-2</v>
      </c>
    </row>
    <row r="167" spans="1:17" ht="21" customHeight="1" x14ac:dyDescent="0.25">
      <c r="A167" s="77"/>
      <c r="B167" s="422" t="s">
        <v>37</v>
      </c>
      <c r="C167" s="423"/>
      <c r="D167" s="96">
        <f>'D10'!$AB$49</f>
        <v>0</v>
      </c>
      <c r="E167" s="97">
        <f>$E$41</f>
        <v>2</v>
      </c>
      <c r="F167" s="114">
        <f>'D10'!$AA$6</f>
        <v>10</v>
      </c>
      <c r="G167" s="115">
        <f>'D10'!$AB$6</f>
        <v>1.1018518518518518E-2</v>
      </c>
      <c r="H167" s="77"/>
      <c r="I167" s="77"/>
      <c r="J167" s="77"/>
      <c r="K167" s="422" t="s">
        <v>37</v>
      </c>
      <c r="L167" s="423"/>
      <c r="M167" s="96">
        <f>'D9'!$AB$49</f>
        <v>0</v>
      </c>
      <c r="N167" s="97">
        <f>$E$41</f>
        <v>2</v>
      </c>
      <c r="O167" s="114">
        <f>'D9'!$AA$6</f>
        <v>10</v>
      </c>
      <c r="P167" s="115">
        <f>'D9'!$AB$6</f>
        <v>1.1018518518518518E-2</v>
      </c>
    </row>
    <row r="168" spans="1:17" ht="21" customHeight="1" x14ac:dyDescent="0.25">
      <c r="A168" s="77"/>
      <c r="B168" s="422" t="s">
        <v>36</v>
      </c>
      <c r="C168" s="423"/>
      <c r="D168" s="96">
        <f>'D10'!$AB$50</f>
        <v>0</v>
      </c>
      <c r="E168" s="97">
        <f>$E$42</f>
        <v>3</v>
      </c>
      <c r="F168" s="114">
        <f>'D10'!$AA$7</f>
        <v>11</v>
      </c>
      <c r="G168" s="115">
        <f>'D10'!$AB$7</f>
        <v>1.0138888888888888E-2</v>
      </c>
      <c r="H168" s="77"/>
      <c r="I168" s="77"/>
      <c r="J168" s="77"/>
      <c r="K168" s="422" t="s">
        <v>36</v>
      </c>
      <c r="L168" s="423"/>
      <c r="M168" s="96">
        <f>'D9'!$AB$50</f>
        <v>0</v>
      </c>
      <c r="N168" s="97">
        <f>$E$42</f>
        <v>3</v>
      </c>
      <c r="O168" s="114">
        <f>'D9'!$AA$7</f>
        <v>11</v>
      </c>
      <c r="P168" s="115">
        <f>'D9'!$AB$7</f>
        <v>1.0138888888888888E-2</v>
      </c>
    </row>
    <row r="169" spans="1:17" ht="21" customHeight="1" x14ac:dyDescent="0.25">
      <c r="A169" s="77"/>
      <c r="B169" s="398" t="s">
        <v>117</v>
      </c>
      <c r="C169" s="399"/>
      <c r="D169" s="96">
        <f>'D10'!$AB$51</f>
        <v>0</v>
      </c>
      <c r="E169" s="97">
        <f>$E$43</f>
        <v>4</v>
      </c>
      <c r="F169" s="114">
        <f>'D10'!$AA$8</f>
        <v>12</v>
      </c>
      <c r="G169" s="115">
        <f>'D10'!$AB$8</f>
        <v>9.4097222222222238E-3</v>
      </c>
      <c r="H169" s="77"/>
      <c r="I169" s="77"/>
      <c r="J169" s="77"/>
      <c r="K169" s="398" t="s">
        <v>117</v>
      </c>
      <c r="L169" s="399"/>
      <c r="M169" s="96">
        <f>'D9'!$AB$51</f>
        <v>0</v>
      </c>
      <c r="N169" s="97">
        <f>$E$43</f>
        <v>4</v>
      </c>
      <c r="O169" s="114">
        <f>'D9'!$AA$8</f>
        <v>12</v>
      </c>
      <c r="P169" s="115">
        <f>'D9'!$AB$8</f>
        <v>9.4097222222222238E-3</v>
      </c>
    </row>
    <row r="170" spans="1:17" ht="21" customHeight="1" x14ac:dyDescent="0.25">
      <c r="A170" s="77"/>
      <c r="B170" s="398" t="s">
        <v>118</v>
      </c>
      <c r="C170" s="399"/>
      <c r="D170" s="96">
        <f>'D10'!$AB$52</f>
        <v>0</v>
      </c>
      <c r="E170" s="97">
        <f>$E$44</f>
        <v>5</v>
      </c>
      <c r="F170" s="114">
        <f>'D10'!$AA$9</f>
        <v>13</v>
      </c>
      <c r="G170" s="115">
        <f>'D10'!$AB$9</f>
        <v>8.7962962962962968E-3</v>
      </c>
      <c r="H170" s="77"/>
      <c r="I170" s="77"/>
      <c r="J170" s="77"/>
      <c r="K170" s="398" t="s">
        <v>118</v>
      </c>
      <c r="L170" s="399"/>
      <c r="M170" s="96">
        <f>'D9'!$AB$52</f>
        <v>0</v>
      </c>
      <c r="N170" s="97">
        <f>$E$44</f>
        <v>5</v>
      </c>
      <c r="O170" s="114">
        <f>'D9'!$AA$9</f>
        <v>13</v>
      </c>
      <c r="P170" s="115">
        <f>'D9'!$AB$9</f>
        <v>8.7962962962962968E-3</v>
      </c>
    </row>
    <row r="171" spans="1:17" ht="21" customHeight="1" x14ac:dyDescent="0.25">
      <c r="A171" s="77"/>
      <c r="B171" s="414" t="s">
        <v>112</v>
      </c>
      <c r="C171" s="415"/>
      <c r="D171" s="96">
        <f>'D10'!$AB$53</f>
        <v>1155.5912538609834</v>
      </c>
      <c r="E171" s="97">
        <f>$E$45</f>
        <v>6</v>
      </c>
      <c r="F171" s="114">
        <f>'D10'!$AA$10</f>
        <v>14</v>
      </c>
      <c r="G171" s="115">
        <f>'D10'!$AB$10</f>
        <v>8.2638888888888883E-3</v>
      </c>
      <c r="H171" s="77"/>
      <c r="I171" s="77"/>
      <c r="J171" s="77"/>
      <c r="K171" s="414" t="s">
        <v>112</v>
      </c>
      <c r="L171" s="415"/>
      <c r="M171" s="96">
        <f>'D9'!$AB$53</f>
        <v>1155.5912538609834</v>
      </c>
      <c r="N171" s="97">
        <f>$E$45</f>
        <v>6</v>
      </c>
      <c r="O171" s="114">
        <f>'D9'!$AA$10</f>
        <v>14</v>
      </c>
      <c r="P171" s="115">
        <f>'D9'!$AB$10</f>
        <v>8.2638888888888883E-3</v>
      </c>
    </row>
    <row r="172" spans="1:17" ht="21" customHeight="1" x14ac:dyDescent="0.25">
      <c r="A172" s="77"/>
      <c r="B172" s="388" t="s">
        <v>116</v>
      </c>
      <c r="C172" s="390">
        <f>'D10'!$B$88</f>
        <v>2311.1825077219669</v>
      </c>
      <c r="D172" s="392" t="s">
        <v>10</v>
      </c>
      <c r="E172" s="97">
        <f>$E$46</f>
        <v>7</v>
      </c>
      <c r="F172" s="114">
        <f>'D10'!$AA$11</f>
        <v>15</v>
      </c>
      <c r="G172" s="115">
        <f>'D10'!$AB$11</f>
        <v>7.8009259259259256E-3</v>
      </c>
      <c r="H172" s="77"/>
      <c r="I172" s="77"/>
      <c r="J172" s="77"/>
      <c r="K172" s="388" t="s">
        <v>116</v>
      </c>
      <c r="L172" s="390">
        <f>'D9'!$B$88</f>
        <v>2311.1825077219669</v>
      </c>
      <c r="M172" s="392" t="s">
        <v>10</v>
      </c>
      <c r="N172" s="97">
        <f>$E$46</f>
        <v>7</v>
      </c>
      <c r="O172" s="114">
        <f>'D9'!$AA$11</f>
        <v>15</v>
      </c>
      <c r="P172" s="115">
        <f>'D9'!$AB$11</f>
        <v>7.8009259259259256E-3</v>
      </c>
    </row>
    <row r="173" spans="1:17" ht="21" customHeight="1" x14ac:dyDescent="0.25">
      <c r="B173" s="389"/>
      <c r="C173" s="391"/>
      <c r="D173" s="393"/>
      <c r="E173" s="97">
        <f>$E$47</f>
        <v>8</v>
      </c>
      <c r="F173" s="114">
        <f>'D10'!$AA$12</f>
        <v>16</v>
      </c>
      <c r="G173" s="115">
        <f>'D10'!$AB$12</f>
        <v>7.4074074074074068E-3</v>
      </c>
      <c r="K173" s="389"/>
      <c r="L173" s="391"/>
      <c r="M173" s="393"/>
      <c r="N173" s="97">
        <f>$E$47</f>
        <v>8</v>
      </c>
      <c r="O173" s="114">
        <f>'D9'!$AA$12</f>
        <v>16</v>
      </c>
      <c r="P173" s="115">
        <f>'D9'!$AB$12</f>
        <v>7.4074074074074068E-3</v>
      </c>
    </row>
    <row r="174" spans="1:17" ht="21" customHeight="1" x14ac:dyDescent="0.25">
      <c r="B174" s="374" t="s">
        <v>122</v>
      </c>
      <c r="C174" s="374"/>
      <c r="D174" s="98" t="str">
        <f>'Départ - Arrivée'!$AE$12</f>
        <v>Vestiaire Sud</v>
      </c>
      <c r="E174" s="98"/>
      <c r="F174" s="98"/>
      <c r="G174" s="98"/>
      <c r="K174" s="374" t="s">
        <v>122</v>
      </c>
      <c r="L174" s="374"/>
      <c r="M174" s="98" t="str">
        <f>'Départ - Arrivée'!$AE$12</f>
        <v>Vestiaire Sud</v>
      </c>
      <c r="N174" s="98"/>
      <c r="O174" s="98"/>
      <c r="P174" s="98"/>
    </row>
    <row r="175" spans="1:17" ht="21" customHeight="1" x14ac:dyDescent="0.25">
      <c r="B175" s="98"/>
      <c r="C175" s="98"/>
      <c r="D175" s="98"/>
      <c r="E175" s="98"/>
      <c r="F175" s="98"/>
      <c r="G175" s="98"/>
    </row>
    <row r="176" spans="1:17" ht="21" customHeight="1" x14ac:dyDescent="0.25">
      <c r="B176" s="421" t="str">
        <f>'Balises - Cartes'!$B$2</f>
        <v>(nom de votre établissement)</v>
      </c>
      <c r="C176" s="421"/>
      <c r="D176" s="421"/>
      <c r="E176" s="421"/>
      <c r="F176" s="421"/>
      <c r="G176" s="421"/>
      <c r="K176" s="421" t="str">
        <f>'Balises - Cartes'!$B$2</f>
        <v>(nom de votre établissement)</v>
      </c>
      <c r="L176" s="421"/>
      <c r="M176" s="421"/>
      <c r="N176" s="421"/>
      <c r="O176" s="421"/>
      <c r="P176" s="421"/>
    </row>
    <row r="177" spans="1:17" ht="21" customHeight="1" x14ac:dyDescent="0.25">
      <c r="B177" s="405" t="s">
        <v>20</v>
      </c>
      <c r="C177" s="406"/>
      <c r="D177" s="407"/>
      <c r="E177" s="521" t="str">
        <f>$E$37</f>
        <v>Niveaux</v>
      </c>
      <c r="F177" s="417" t="s">
        <v>12</v>
      </c>
      <c r="G177" s="417" t="str">
        <f>$G$37</f>
        <v>Temps (min:sec)</v>
      </c>
      <c r="K177" s="405" t="s">
        <v>20</v>
      </c>
      <c r="L177" s="406"/>
      <c r="M177" s="407"/>
      <c r="N177" s="521" t="str">
        <f>$E$37</f>
        <v>Niveaux</v>
      </c>
      <c r="O177" s="417" t="s">
        <v>12</v>
      </c>
      <c r="P177" s="417" t="s">
        <v>124</v>
      </c>
    </row>
    <row r="178" spans="1:17" ht="21" customHeight="1" x14ac:dyDescent="0.25">
      <c r="B178" s="408"/>
      <c r="C178" s="409"/>
      <c r="D178" s="410"/>
      <c r="E178" s="522"/>
      <c r="F178" s="418"/>
      <c r="G178" s="418"/>
      <c r="K178" s="408"/>
      <c r="L178" s="409"/>
      <c r="M178" s="410"/>
      <c r="N178" s="522"/>
      <c r="O178" s="418"/>
      <c r="P178" s="418"/>
    </row>
    <row r="179" spans="1:17" ht="21" customHeight="1" x14ac:dyDescent="0.25">
      <c r="B179" s="414" t="s">
        <v>39</v>
      </c>
      <c r="C179" s="415"/>
      <c r="D179" s="96">
        <f>'E1'!$N$99</f>
        <v>393.48707729733638</v>
      </c>
      <c r="E179" s="97" t="str">
        <f>$E$39</f>
        <v>Marche</v>
      </c>
      <c r="F179" s="114">
        <f>'E1'!$J$88</f>
        <v>8</v>
      </c>
      <c r="G179" s="115">
        <f>'E1'!$K$88</f>
        <v>5.4861111111111117E-3</v>
      </c>
      <c r="K179" s="414" t="s">
        <v>39</v>
      </c>
      <c r="L179" s="415"/>
      <c r="M179" s="96">
        <f>'D11'!$AB$47</f>
        <v>1155.5912538609834</v>
      </c>
      <c r="N179" s="97" t="str">
        <f>$E$39</f>
        <v>Marche</v>
      </c>
      <c r="O179" s="114">
        <f>'D11'!$AA$4</f>
        <v>8</v>
      </c>
      <c r="P179" s="115">
        <f>'D11'!$AB$4</f>
        <v>1.3425925925925924E-2</v>
      </c>
    </row>
    <row r="180" spans="1:17" ht="21" customHeight="1" x14ac:dyDescent="0.25">
      <c r="B180" s="422" t="s">
        <v>38</v>
      </c>
      <c r="C180" s="423"/>
      <c r="D180" s="96">
        <f>'E1'!$N$100</f>
        <v>0</v>
      </c>
      <c r="E180" s="97">
        <f>$E$40</f>
        <v>1</v>
      </c>
      <c r="F180" s="114">
        <f>'E1'!$J$90</f>
        <v>9</v>
      </c>
      <c r="G180" s="115">
        <f>'E1'!$K$90</f>
        <v>5.0231481481481481E-3</v>
      </c>
      <c r="K180" s="422" t="s">
        <v>38</v>
      </c>
      <c r="L180" s="423"/>
      <c r="M180" s="96">
        <f>'D11'!$AB$48</f>
        <v>0</v>
      </c>
      <c r="N180" s="97">
        <f>$E$40</f>
        <v>1</v>
      </c>
      <c r="O180" s="114">
        <f>'D11'!$AA$5</f>
        <v>9</v>
      </c>
      <c r="P180" s="115">
        <f>'D11'!$AB$5</f>
        <v>1.2083333333333333E-2</v>
      </c>
    </row>
    <row r="181" spans="1:17" ht="21" customHeight="1" x14ac:dyDescent="0.25">
      <c r="B181" s="422" t="s">
        <v>37</v>
      </c>
      <c r="C181" s="423"/>
      <c r="D181" s="96">
        <f>'E1'!$N$101</f>
        <v>0</v>
      </c>
      <c r="E181" s="97">
        <f>$E$41</f>
        <v>2</v>
      </c>
      <c r="F181" s="114">
        <f>'E1'!$J$92</f>
        <v>10</v>
      </c>
      <c r="G181" s="115">
        <f>'E1'!$K$92</f>
        <v>4.6643518518518518E-3</v>
      </c>
      <c r="K181" s="422" t="s">
        <v>37</v>
      </c>
      <c r="L181" s="423"/>
      <c r="M181" s="96">
        <f>'D11'!$AB$49</f>
        <v>0</v>
      </c>
      <c r="N181" s="97">
        <f>$E$41</f>
        <v>2</v>
      </c>
      <c r="O181" s="114">
        <f>'D11'!$AA$6</f>
        <v>10</v>
      </c>
      <c r="P181" s="115">
        <f>'D11'!$AB$6</f>
        <v>1.1018518518518518E-2</v>
      </c>
    </row>
    <row r="182" spans="1:17" ht="21" customHeight="1" x14ac:dyDescent="0.25">
      <c r="B182" s="422" t="s">
        <v>36</v>
      </c>
      <c r="C182" s="423"/>
      <c r="D182" s="96">
        <f>'E1'!$N$102</f>
        <v>0</v>
      </c>
      <c r="E182" s="97">
        <f>$E$42</f>
        <v>3</v>
      </c>
      <c r="F182" s="114">
        <f>'E1'!$J$94</f>
        <v>11</v>
      </c>
      <c r="G182" s="115">
        <f>'E1'!$K$94</f>
        <v>4.363425925925926E-3</v>
      </c>
      <c r="K182" s="422" t="s">
        <v>36</v>
      </c>
      <c r="L182" s="423"/>
      <c r="M182" s="96">
        <f>'D11'!$AB$50</f>
        <v>0</v>
      </c>
      <c r="N182" s="97">
        <f>$E$42</f>
        <v>3</v>
      </c>
      <c r="O182" s="114">
        <f>'D11'!$AA$7</f>
        <v>11</v>
      </c>
      <c r="P182" s="115">
        <f>'D11'!$AB$7</f>
        <v>1.0138888888888888E-2</v>
      </c>
    </row>
    <row r="183" spans="1:17" ht="21" customHeight="1" x14ac:dyDescent="0.25">
      <c r="B183" s="398" t="s">
        <v>117</v>
      </c>
      <c r="C183" s="399"/>
      <c r="D183" s="96">
        <f>'E1'!$N$103</f>
        <v>0</v>
      </c>
      <c r="E183" s="97">
        <f>$E$43</f>
        <v>4</v>
      </c>
      <c r="F183" s="114">
        <f>'E1'!$J$96</f>
        <v>12</v>
      </c>
      <c r="G183" s="115">
        <f>'E1'!$K$96</f>
        <v>4.1203703703703706E-3</v>
      </c>
      <c r="K183" s="398" t="s">
        <v>117</v>
      </c>
      <c r="L183" s="399"/>
      <c r="M183" s="96">
        <f>'D11'!$AB$51</f>
        <v>0</v>
      </c>
      <c r="N183" s="97">
        <f>$E$43</f>
        <v>4</v>
      </c>
      <c r="O183" s="114">
        <f>'D11'!$AA$8</f>
        <v>12</v>
      </c>
      <c r="P183" s="115">
        <f>'D11'!$AB$8</f>
        <v>9.4097222222222238E-3</v>
      </c>
    </row>
    <row r="184" spans="1:17" ht="21" customHeight="1" x14ac:dyDescent="0.25">
      <c r="B184" s="398" t="s">
        <v>118</v>
      </c>
      <c r="C184" s="399"/>
      <c r="D184" s="96">
        <f>'E1'!$N$104</f>
        <v>0</v>
      </c>
      <c r="E184" s="97">
        <f>$E$44</f>
        <v>5</v>
      </c>
      <c r="F184" s="114">
        <f>'E1'!$J$98</f>
        <v>13</v>
      </c>
      <c r="G184" s="115">
        <f>'E1'!$K$98</f>
        <v>3.9004629629629628E-3</v>
      </c>
      <c r="K184" s="398" t="s">
        <v>118</v>
      </c>
      <c r="L184" s="399"/>
      <c r="M184" s="96">
        <f>'D11'!$AB$52</f>
        <v>0</v>
      </c>
      <c r="N184" s="97">
        <f>$E$44</f>
        <v>5</v>
      </c>
      <c r="O184" s="114">
        <f>'D11'!$AA$9</f>
        <v>13</v>
      </c>
      <c r="P184" s="115">
        <f>'D11'!$AB$9</f>
        <v>8.7962962962962968E-3</v>
      </c>
    </row>
    <row r="185" spans="1:17" ht="21" customHeight="1" x14ac:dyDescent="0.25">
      <c r="B185" s="414" t="s">
        <v>112</v>
      </c>
      <c r="C185" s="415"/>
      <c r="D185" s="96">
        <f>'E1'!$N$105</f>
        <v>393.48707729733638</v>
      </c>
      <c r="E185" s="97">
        <f>$E$45</f>
        <v>6</v>
      </c>
      <c r="F185" s="114">
        <f>'E1'!$J$100</f>
        <v>14</v>
      </c>
      <c r="G185" s="115">
        <f>'E1'!$K$100</f>
        <v>3.7268518518518514E-3</v>
      </c>
      <c r="K185" s="414" t="s">
        <v>112</v>
      </c>
      <c r="L185" s="415"/>
      <c r="M185" s="96">
        <f>'D11'!$AB$53</f>
        <v>1155.5912538609834</v>
      </c>
      <c r="N185" s="97">
        <f>$E$45</f>
        <v>6</v>
      </c>
      <c r="O185" s="114">
        <f>'D11'!$AA$10</f>
        <v>14</v>
      </c>
      <c r="P185" s="115">
        <f>'D11'!$AB$10</f>
        <v>8.2638888888888883E-3</v>
      </c>
    </row>
    <row r="186" spans="1:17" ht="21" customHeight="1" x14ac:dyDescent="0.25">
      <c r="B186" s="388" t="s">
        <v>116</v>
      </c>
      <c r="C186" s="390">
        <f>'E1'!$P$102</f>
        <v>786.97415459467277</v>
      </c>
      <c r="D186" s="392" t="s">
        <v>10</v>
      </c>
      <c r="E186" s="97">
        <f>$E$46</f>
        <v>7</v>
      </c>
      <c r="F186" s="114">
        <f>'E1'!$J$102</f>
        <v>15</v>
      </c>
      <c r="G186" s="115">
        <f>'E1'!$K$102</f>
        <v>3.5648148148148154E-3</v>
      </c>
      <c r="K186" s="388" t="s">
        <v>116</v>
      </c>
      <c r="L186" s="390">
        <f>'D11'!$B$88</f>
        <v>2311.1825077219669</v>
      </c>
      <c r="M186" s="392" t="s">
        <v>10</v>
      </c>
      <c r="N186" s="97">
        <f>$E$46</f>
        <v>7</v>
      </c>
      <c r="O186" s="114">
        <f>'D11'!$AA$11</f>
        <v>15</v>
      </c>
      <c r="P186" s="115">
        <f>'D11'!$AB$11</f>
        <v>7.8009259259259256E-3</v>
      </c>
    </row>
    <row r="187" spans="1:17" ht="21" customHeight="1" x14ac:dyDescent="0.25">
      <c r="B187" s="389"/>
      <c r="C187" s="391"/>
      <c r="D187" s="393"/>
      <c r="E187" s="97">
        <f>$E$47</f>
        <v>8</v>
      </c>
      <c r="F187" s="114">
        <f>'E1'!$J$104</f>
        <v>16</v>
      </c>
      <c r="G187" s="115">
        <f>'E1'!$K$104</f>
        <v>3.4375E-3</v>
      </c>
      <c r="K187" s="389"/>
      <c r="L187" s="391"/>
      <c r="M187" s="393"/>
      <c r="N187" s="97">
        <f>$E$47</f>
        <v>8</v>
      </c>
      <c r="O187" s="114">
        <f>'D11'!$AA$12</f>
        <v>16</v>
      </c>
      <c r="P187" s="115">
        <f>'D11'!$AB$12</f>
        <v>7.4074074074074068E-3</v>
      </c>
    </row>
    <row r="188" spans="1:17" ht="21" customHeight="1" x14ac:dyDescent="0.25">
      <c r="B188" s="374" t="s">
        <v>122</v>
      </c>
      <c r="C188" s="374"/>
      <c r="D188" s="98" t="str">
        <f>'Départ - Arrivée'!$AE$12</f>
        <v>Vestiaire Sud</v>
      </c>
      <c r="K188" s="374" t="s">
        <v>122</v>
      </c>
      <c r="L188" s="374"/>
      <c r="M188" s="98" t="str">
        <f>'Départ - Arrivée'!$AE$12</f>
        <v>Vestiaire Sud</v>
      </c>
      <c r="N188" s="98"/>
      <c r="O188" s="98"/>
      <c r="P188" s="98"/>
    </row>
    <row r="189" spans="1:17" ht="21" customHeight="1" x14ac:dyDescent="0.25">
      <c r="A189" s="3"/>
      <c r="B189" s="3"/>
      <c r="F189" s="136" t="s">
        <v>23</v>
      </c>
      <c r="P189" s="3"/>
      <c r="Q189" s="3"/>
    </row>
    <row r="190" spans="1:17" ht="12.75" customHeight="1" x14ac:dyDescent="0.25">
      <c r="A190" s="3"/>
      <c r="B190" s="3"/>
      <c r="F190" s="136" t="s">
        <v>23</v>
      </c>
      <c r="P190" s="3"/>
      <c r="Q190" s="3"/>
    </row>
    <row r="191" spans="1:17" ht="15" customHeight="1" x14ac:dyDescent="0.25">
      <c r="A191" s="360"/>
      <c r="B191" s="368"/>
      <c r="C191" s="411" t="str">
        <f>'Balises - Cartes'!B21</f>
        <v>E2</v>
      </c>
      <c r="D191" s="412"/>
      <c r="E191" s="412"/>
      <c r="F191" s="413"/>
      <c r="G191" s="368"/>
      <c r="H191" s="368"/>
      <c r="I191" s="94"/>
      <c r="J191" s="368"/>
      <c r="K191" s="368"/>
      <c r="L191" s="411" t="str">
        <f>'Balises - Cartes'!B22</f>
        <v>E3</v>
      </c>
      <c r="M191" s="412"/>
      <c r="N191" s="412"/>
      <c r="O191" s="413"/>
      <c r="P191" s="368"/>
      <c r="Q191" s="359"/>
    </row>
    <row r="192" spans="1:17" ht="15" customHeight="1" x14ac:dyDescent="0.25">
      <c r="A192" s="365"/>
      <c r="B192" s="369"/>
      <c r="C192" s="358" t="s">
        <v>48</v>
      </c>
      <c r="D192" s="358"/>
      <c r="E192" s="378" t="str">
        <f t="shared" ref="E192" si="3">E3</f>
        <v>0600000000</v>
      </c>
      <c r="F192" s="379"/>
      <c r="G192" s="369"/>
      <c r="H192" s="369"/>
      <c r="I192" s="134"/>
      <c r="J192" s="369"/>
      <c r="K192" s="369"/>
      <c r="L192" s="358" t="s">
        <v>48</v>
      </c>
      <c r="M192" s="358"/>
      <c r="N192" s="378" t="str">
        <f t="shared" ref="N192" si="4">E3</f>
        <v>0600000000</v>
      </c>
      <c r="O192" s="379"/>
      <c r="P192" s="369"/>
      <c r="Q192" s="370"/>
    </row>
    <row r="193" spans="1:17" ht="15" customHeight="1" x14ac:dyDescent="0.25">
      <c r="A193" s="365"/>
      <c r="B193" s="369"/>
      <c r="C193" s="358" t="s">
        <v>49</v>
      </c>
      <c r="D193" s="358"/>
      <c r="E193" s="358" t="s">
        <v>50</v>
      </c>
      <c r="F193" s="358"/>
      <c r="G193" s="369"/>
      <c r="H193" s="369"/>
      <c r="I193" s="134"/>
      <c r="J193" s="369"/>
      <c r="K193" s="369"/>
      <c r="L193" s="358" t="s">
        <v>49</v>
      </c>
      <c r="M193" s="358"/>
      <c r="N193" s="358" t="s">
        <v>50</v>
      </c>
      <c r="O193" s="358"/>
      <c r="P193" s="369"/>
      <c r="Q193" s="370"/>
    </row>
    <row r="194" spans="1:17" ht="15" customHeight="1" x14ac:dyDescent="0.25">
      <c r="A194" s="365"/>
      <c r="B194" s="369"/>
      <c r="C194" s="358" t="s">
        <v>49</v>
      </c>
      <c r="D194" s="358"/>
      <c r="E194" s="373" t="s">
        <v>51</v>
      </c>
      <c r="F194" s="373"/>
      <c r="G194" s="369"/>
      <c r="H194" s="369"/>
      <c r="I194" s="134"/>
      <c r="J194" s="369"/>
      <c r="K194" s="369"/>
      <c r="L194" s="358" t="s">
        <v>49</v>
      </c>
      <c r="M194" s="358"/>
      <c r="N194" s="373" t="s">
        <v>51</v>
      </c>
      <c r="O194" s="373"/>
      <c r="P194" s="369"/>
      <c r="Q194" s="370"/>
    </row>
    <row r="195" spans="1:17" ht="15" customHeight="1" x14ac:dyDescent="0.25">
      <c r="A195" s="365"/>
      <c r="B195" s="369"/>
      <c r="C195" s="359" t="str">
        <f>IF(C196="","","Balise n°1")</f>
        <v>Balise n°1</v>
      </c>
      <c r="D195" s="360"/>
      <c r="E195" s="359" t="str">
        <f>IF(F196="","","Balise n°4")</f>
        <v/>
      </c>
      <c r="F195" s="360"/>
      <c r="G195" s="369"/>
      <c r="H195" s="369"/>
      <c r="I195" s="134"/>
      <c r="J195" s="369"/>
      <c r="K195" s="369"/>
      <c r="L195" s="359" t="str">
        <f>IF(L196="","","Balise n°1")</f>
        <v>Balise n°1</v>
      </c>
      <c r="M195" s="360"/>
      <c r="N195" s="359" t="str">
        <f>IF(O196="","","Balise n°4")</f>
        <v/>
      </c>
      <c r="O195" s="360"/>
      <c r="P195" s="369"/>
      <c r="Q195" s="370"/>
    </row>
    <row r="196" spans="1:17" ht="15" customHeight="1" x14ac:dyDescent="0.25">
      <c r="A196" s="365"/>
      <c r="B196" s="370"/>
      <c r="C196" s="127">
        <f>IF(INDEX('Balises - Cartes'!$B$9:$L$36,MATCH('Fiches de poinçon.(ss numéro )'!C191,'Balises - Cartes'!$B$9:$B$36,0),2)="","",INDEX('Balises - Cartes'!$B$9:$L$36,MATCH('Fiches de poinçon.(ss numéro )'!C191,'Balises - Cartes'!$B$9:$B$36,0),2))</f>
        <v>50</v>
      </c>
      <c r="D196" s="132">
        <f>TIME(,,((M228/1000/$F$43)*60+'Départ - Arrivée'!$AG$12)*60)</f>
        <v>2.7546296296296294E-3</v>
      </c>
      <c r="E196" s="132">
        <f>TIME(,,((M231/1000/$F$43)*60+'Départ - Arrivée'!$AG$12)*60+((M230/1000/$F$43)*60+'Départ - Arrivée'!$AG$12)*60+((M229/1000/$F$43)*60+'Départ - Arrivée'!$AG$12)*60+((M228/1000/$F$43)*60+'Départ - Arrivée'!$AG$12)*60)</f>
        <v>6.9212962962962969E-3</v>
      </c>
      <c r="F196" s="127" t="str">
        <f>IF(INDEX('Balises - Cartes'!$B$9:$L$36,MATCH('Fiches de poinçon.(ss numéro )'!C191,'Balises - Cartes'!$B$9:$B$36,0),5)="","",INDEX('Balises - Cartes'!$B$9:$L$36,MATCH('Fiches de poinçon.(ss numéro )'!C191,'Balises - Cartes'!$B$9:$B$36,0),5))</f>
        <v/>
      </c>
      <c r="G196" s="369"/>
      <c r="H196" s="369"/>
      <c r="I196" s="134"/>
      <c r="J196" s="369"/>
      <c r="K196" s="369"/>
      <c r="L196" s="127">
        <f>IF(INDEX('Balises - Cartes'!$B$9:$L$36,MATCH('Fiches de poinçon.(ss numéro )'!L191,'Balises - Cartes'!$B$9:$B$36,0),2)="","",INDEX('Balises - Cartes'!$B$9:$L$36,MATCH('Fiches de poinçon.(ss numéro )'!L191,'Balises - Cartes'!$B$9:$B$36,0),2))</f>
        <v>50</v>
      </c>
      <c r="M196" s="132">
        <f>TIME(,,((D228/1000/$F$43)*60+'Départ - Arrivée'!$AG$12)*60)</f>
        <v>2.7546296296296294E-3</v>
      </c>
      <c r="N196" s="132">
        <f>TIME(,,((D231/1000/$F$43)*60+'Départ - Arrivée'!$AG$12)*60+((D230/1000/$F$43)*60+'Départ - Arrivée'!$AG$12)*60+((D229/1000/$F$43)*60+'Départ - Arrivée'!$AG$12)*60+((D228/1000/$F$43)*60+'Départ - Arrivée'!$AG$12)*60)</f>
        <v>6.9212962962962969E-3</v>
      </c>
      <c r="O196" s="127" t="str">
        <f>IF(INDEX('Balises - Cartes'!$B$9:$L$36,MATCH('Fiches de poinçon.(ss numéro )'!L191,'Balises - Cartes'!$B$9:$B$36,0),5)="","",INDEX('Balises - Cartes'!$B$9:$L$36,MATCH('Fiches de poinçon.(ss numéro )'!L191,'Balises - Cartes'!$B$9:$B$36,0),5))</f>
        <v/>
      </c>
      <c r="P196" s="369"/>
      <c r="Q196" s="370"/>
    </row>
    <row r="197" spans="1:17" ht="15" customHeight="1" x14ac:dyDescent="0.25">
      <c r="A197" s="365"/>
      <c r="B197" s="369"/>
      <c r="C197" s="361" t="s">
        <v>113</v>
      </c>
      <c r="D197" s="362"/>
      <c r="E197" s="366" t="s">
        <v>114</v>
      </c>
      <c r="F197" s="367"/>
      <c r="G197" s="369"/>
      <c r="H197" s="369"/>
      <c r="I197" s="134"/>
      <c r="J197" s="369"/>
      <c r="K197" s="369"/>
      <c r="L197" s="361" t="s">
        <v>113</v>
      </c>
      <c r="M197" s="375"/>
      <c r="N197" s="366" t="s">
        <v>114</v>
      </c>
      <c r="O197" s="367"/>
      <c r="P197" s="369"/>
      <c r="Q197" s="370"/>
    </row>
    <row r="198" spans="1:17" ht="33" customHeight="1" x14ac:dyDescent="0.25">
      <c r="A198" s="365"/>
      <c r="B198" s="369"/>
      <c r="C198" s="356" t="str">
        <f>IF('Fiches de poinçon.(ss numéro )'!C196="","",INDEX('Description des balises'!$A$1:$C$76,MATCH('Fiches de poinçon.(ss numéro )'!C196,'Description des balises'!$A$1:$A$76,0),2))</f>
        <v>Jonction des sentiers</v>
      </c>
      <c r="D198" s="357"/>
      <c r="E198" s="356" t="str">
        <f>IF('Fiches de poinçon.(ss numéro )'!F196="","",INDEX('Description des balises'!$A$1:$C$76,MATCH('Fiches de poinçon.(ss numéro )'!F196,'Description des balises'!$A$1:$A$76,0),2))</f>
        <v/>
      </c>
      <c r="F198" s="357"/>
      <c r="G198" s="369"/>
      <c r="H198" s="369"/>
      <c r="I198" s="134"/>
      <c r="J198" s="369"/>
      <c r="K198" s="369"/>
      <c r="L198" s="356" t="str">
        <f>IF('Fiches de poinçon.(ss numéro )'!L196="","",INDEX('Description des balises'!$A$1:$C$76,MATCH('Fiches de poinçon.(ss numéro )'!L196,'Description des balises'!$A$1:$A$76,0),2))</f>
        <v>Jonction des sentiers</v>
      </c>
      <c r="M198" s="357"/>
      <c r="N198" s="356" t="str">
        <f>IF('Fiches de poinçon.(ss numéro )'!O196="","",INDEX('Description des balises'!$A$1:$C$76,MATCH('Fiches de poinçon.(ss numéro )'!O196,'Description des balises'!$A$1:$A$76,0),2))</f>
        <v/>
      </c>
      <c r="O198" s="357"/>
      <c r="P198" s="369"/>
      <c r="Q198" s="370"/>
    </row>
    <row r="199" spans="1:17" ht="15" customHeight="1" x14ac:dyDescent="0.25">
      <c r="A199" s="363"/>
      <c r="B199" s="360"/>
      <c r="C199" s="359" t="str">
        <f>IF(C200="","","Balise n°2")</f>
        <v/>
      </c>
      <c r="D199" s="360"/>
      <c r="E199" s="359" t="str">
        <f>IF(F200="","","Balise n°5")</f>
        <v/>
      </c>
      <c r="F199" s="360"/>
      <c r="G199" s="359"/>
      <c r="H199" s="360"/>
      <c r="I199" s="134"/>
      <c r="J199" s="363"/>
      <c r="K199" s="360"/>
      <c r="L199" s="359" t="str">
        <f>IF(L200="","","Balise n°2")</f>
        <v/>
      </c>
      <c r="M199" s="360"/>
      <c r="N199" s="359" t="str">
        <f>IF(O200="","","Balise n°5")</f>
        <v/>
      </c>
      <c r="O199" s="360"/>
      <c r="P199" s="359"/>
      <c r="Q199" s="363"/>
    </row>
    <row r="200" spans="1:17" ht="15" customHeight="1" x14ac:dyDescent="0.25">
      <c r="A200" s="364"/>
      <c r="B200" s="365"/>
      <c r="C200" s="127" t="str">
        <f>IF(INDEX('Balises - Cartes'!$B$9:$L$36,MATCH('Fiches de poinçon.(ss numéro )'!C191,'Balises - Cartes'!$B$9:$B$36,0),3)="","",INDEX('Balises - Cartes'!$B$9:$L$36,MATCH('Fiches de poinçon.(ss numéro )'!C191,'Balises - Cartes'!$B$9:$B$36,0),3))</f>
        <v/>
      </c>
      <c r="D200" s="132">
        <f>TIME(,,((M229/1000/$F$43)*60+'Départ - Arrivée'!$AG$12)*60+((M228/1000/$F$43)*60+'Départ - Arrivée'!$AG$12)*60)</f>
        <v>4.1435185185185186E-3</v>
      </c>
      <c r="E200" s="132">
        <f>TIME(,,((M232/1000/$F$43)*60+'Départ - Arrivée'!$AG$12)*60+((M231/1000/$F$43)*60+'Départ - Arrivée'!$AG$12)*60+((M230/1000/$F$43)*60+'Départ - Arrivée'!$AG$12)*60+((M229/1000/$F$43)*60+'Départ - Arrivée'!$AG$12)*60+((M228/1000/$F$43)*60+'Départ - Arrivée'!$AG$12)*60)</f>
        <v>8.3101851851851861E-3</v>
      </c>
      <c r="F200" s="127" t="str">
        <f>IF(INDEX('Balises - Cartes'!$B$9:$L$36,MATCH('Fiches de poinçon.(ss numéro )'!C191,'Balises - Cartes'!$B$9:$B$36,0),6)="","",INDEX('Balises - Cartes'!$B$9:$L$36,MATCH('Fiches de poinçon.(ss numéro )'!C191,'Balises - Cartes'!$B$9:$B$36,0),6))</f>
        <v/>
      </c>
      <c r="G200" s="370"/>
      <c r="H200" s="365"/>
      <c r="I200" s="134"/>
      <c r="J200" s="364"/>
      <c r="K200" s="365"/>
      <c r="L200" s="127" t="str">
        <f>IF(INDEX('Balises - Cartes'!$B$9:$L$36,MATCH('Fiches de poinçon.(ss numéro )'!L191,'Balises - Cartes'!$B$9:$B$36,0),3)="","",INDEX('Balises - Cartes'!$B$9:$L$36,MATCH('Fiches de poinçon.(ss numéro )'!L191,'Balises - Cartes'!$B$9:$B$36,0),3))</f>
        <v/>
      </c>
      <c r="M200" s="132">
        <f>TIME(,,((D229/1000/$F$43)*60+'Départ - Arrivée'!$AG$12)*60+((D228/1000/$F$43)*60+'Départ - Arrivée'!$AG$12)*60)</f>
        <v>4.1435185185185186E-3</v>
      </c>
      <c r="N200" s="132">
        <f>TIME(,,((D232/1000/$F$43)*60+'Départ - Arrivée'!$AG$12)*60+((D231/1000/$F$43)*60+'Départ - Arrivée'!$AG$12)*60+((D230/1000/$F$43)*60+'Départ - Arrivée'!$AG$12)*60+((D229/1000/$F$43)*60+'Départ - Arrivée'!$AG$12)*60+((D228/1000/$F$43)*60+'Départ - Arrivée'!$AG$12)*60)</f>
        <v>8.3101851851851861E-3</v>
      </c>
      <c r="O200" s="127" t="str">
        <f>IF(INDEX('Balises - Cartes'!$B$9:$L$36,MATCH('Fiches de poinçon.(ss numéro )'!L191,'Balises - Cartes'!$B$9:$B$36,0),6)="","",INDEX('Balises - Cartes'!$B$9:$L$36,MATCH('Fiches de poinçon.(ss numéro )'!L191,'Balises - Cartes'!$B$9:$B$36,0),6))</f>
        <v/>
      </c>
      <c r="P200" s="370"/>
      <c r="Q200" s="364"/>
    </row>
    <row r="201" spans="1:17" ht="15" customHeight="1" x14ac:dyDescent="0.25">
      <c r="A201" s="364"/>
      <c r="B201" s="365"/>
      <c r="C201" s="361" t="s">
        <v>113</v>
      </c>
      <c r="D201" s="362"/>
      <c r="E201" s="366" t="s">
        <v>114</v>
      </c>
      <c r="F201" s="367"/>
      <c r="G201" s="370"/>
      <c r="H201" s="365"/>
      <c r="I201" s="134"/>
      <c r="J201" s="364"/>
      <c r="K201" s="365"/>
      <c r="L201" s="361" t="s">
        <v>113</v>
      </c>
      <c r="M201" s="362"/>
      <c r="N201" s="366" t="s">
        <v>114</v>
      </c>
      <c r="O201" s="367"/>
      <c r="P201" s="370"/>
      <c r="Q201" s="364"/>
    </row>
    <row r="202" spans="1:17" ht="33" customHeight="1" x14ac:dyDescent="0.25">
      <c r="A202" s="364"/>
      <c r="B202" s="365"/>
      <c r="C202" s="356" t="str">
        <f>IF('Fiches de poinçon.(ss numéro )'!C200="","",INDEX('Description des balises'!$A$1:$C$76,MATCH('Fiches de poinçon.(ss numéro )'!C200,'Description des balises'!$A$1:$A$76,0),2))</f>
        <v/>
      </c>
      <c r="D202" s="357"/>
      <c r="E202" s="356" t="str">
        <f>IF('Fiches de poinçon.(ss numéro )'!F200="","",INDEX('Description des balises'!$A$1:$C$76,MATCH('Fiches de poinçon.(ss numéro )'!F200,'Description des balises'!$A$1:$A$76,0),2))</f>
        <v/>
      </c>
      <c r="F202" s="357"/>
      <c r="G202" s="370"/>
      <c r="H202" s="365"/>
      <c r="I202" s="134"/>
      <c r="J202" s="364"/>
      <c r="K202" s="365"/>
      <c r="L202" s="356" t="str">
        <f>IF('Fiches de poinçon.(ss numéro )'!L200="","",INDEX('Description des balises'!$A$1:$C$76,MATCH('Fiches de poinçon.(ss numéro )'!L200,'Description des balises'!$A$1:$A$76,0),2))</f>
        <v/>
      </c>
      <c r="M202" s="357"/>
      <c r="N202" s="356" t="str">
        <f>IF('Fiches de poinçon.(ss numéro )'!O200="","",INDEX('Description des balises'!$A$1:$C$76,MATCH('Fiches de poinçon.(ss numéro )'!O200,'Description des balises'!$A$1:$A$76,0),2))</f>
        <v/>
      </c>
      <c r="O202" s="357"/>
      <c r="P202" s="402"/>
      <c r="Q202" s="396"/>
    </row>
    <row r="203" spans="1:17" ht="15" customHeight="1" x14ac:dyDescent="0.25">
      <c r="A203" s="363"/>
      <c r="B203" s="360"/>
      <c r="C203" s="359" t="str">
        <f>IF(C204="","","Balise n°3")</f>
        <v/>
      </c>
      <c r="D203" s="360"/>
      <c r="E203" s="359" t="str">
        <f>IF(F204="","","Balise n°6")</f>
        <v/>
      </c>
      <c r="F203" s="360"/>
      <c r="G203" s="359"/>
      <c r="H203" s="360"/>
      <c r="I203" s="134"/>
      <c r="J203" s="359"/>
      <c r="K203" s="360"/>
      <c r="L203" s="359" t="str">
        <f>IF(L204="","","Balise n°3")</f>
        <v/>
      </c>
      <c r="M203" s="360"/>
      <c r="N203" s="359" t="str">
        <f>IF(O204="","","Balise n°6")</f>
        <v/>
      </c>
      <c r="O203" s="360"/>
      <c r="P203" s="359"/>
      <c r="Q203" s="363"/>
    </row>
    <row r="204" spans="1:17" ht="15" customHeight="1" x14ac:dyDescent="0.25">
      <c r="A204" s="364"/>
      <c r="B204" s="365"/>
      <c r="C204" s="127" t="str">
        <f>IF(INDEX('Balises - Cartes'!$B$9:$L$36,MATCH('Fiches de poinçon.(ss numéro )'!C191,'Balises - Cartes'!$B$9:$B$36,0),4)="","",INDEX('Balises - Cartes'!$B$9:$L$36,MATCH('Fiches de poinçon.(ss numéro )'!C191,'Balises - Cartes'!$B$9:$B$36,0),4))</f>
        <v/>
      </c>
      <c r="D204" s="132">
        <f>TIME(,,((M230/1000/$F$43)*60+'Départ - Arrivée'!$AG$12)*60+((M229/1000/$F$43)*60+'Départ - Arrivée'!$AG$12)*60+((M228/1000/$F$43)*60+'Départ - Arrivée'!$AG$12)*60)</f>
        <v>5.5324074074074069E-3</v>
      </c>
      <c r="E204" s="132">
        <f>TIME(,,((M233/1000/$F$43)*60+'Départ - Arrivée'!$AG$12)*60+((M232/1000/$F$43)*60+'Départ - Arrivée'!$AG$12)*60+((M231/1000/$F$43)*60+'Départ - Arrivée'!$AG$12)*60+((M230/1000/$F$43)*60+'Départ - Arrivée'!$AG$12)*60+((M229/1000/$F$43)*60+'Départ - Arrivée'!$AG$12)*60+((M228/1000/$F$43)*60+'Départ - Arrivée'!$AG$12)*60)</f>
        <v>9.6990740740740735E-3</v>
      </c>
      <c r="F204" s="127" t="str">
        <f>IF(INDEX('Balises - Cartes'!$B$9:$L$36,MATCH('Fiches de poinçon.(ss numéro )'!C191,'Balises - Cartes'!$B$9:$B$36,0),7)="","",INDEX('Balises - Cartes'!$B$9:$L$36,MATCH('Fiches de poinçon.(ss numéro )'!C191,'Balises - Cartes'!$B$9:$B$36,0),7))</f>
        <v/>
      </c>
      <c r="G204" s="370"/>
      <c r="H204" s="365"/>
      <c r="I204" s="134"/>
      <c r="J204" s="370"/>
      <c r="K204" s="365"/>
      <c r="L204" s="127" t="str">
        <f>IF(INDEX('Balises - Cartes'!$B$9:$L$36,MATCH('Fiches de poinçon.(ss numéro )'!L191,'Balises - Cartes'!$B$9:$B$36,0),4)="","",INDEX('Balises - Cartes'!$B$9:$L$36,MATCH('Fiches de poinçon.(ss numéro )'!L191,'Balises - Cartes'!$B$9:$B$36,0),4))</f>
        <v/>
      </c>
      <c r="M204" s="132">
        <f>TIME(,,((D230/1000/$F$43)*60+'Départ - Arrivée'!$AG$12)*60+((D229/1000/$F$43)*60+'Départ - Arrivée'!$AG$12)*60+((D228/1000/$F$43)*60+'Départ - Arrivée'!$AG$12)*60)</f>
        <v>5.5324074074074069E-3</v>
      </c>
      <c r="N204" s="132">
        <f>TIME(,,((D233/1000/$F$43)*60+'Départ - Arrivée'!$AG$12)*60+((D232/1000/$F$43)*60+'Départ - Arrivée'!$AG$12)*60+((D231/1000/$F$43)*60+'Départ - Arrivée'!$AG$12)*60+((D230/1000/$F$43)*60+'Départ - Arrivée'!$AG$12)*60+((D229/1000/$F$43)*60+'Départ - Arrivée'!$AG$12)*60+((D228/1000/$F$43)*60+'Départ - Arrivée'!$AG$12)*60)</f>
        <v>9.6990740740740735E-3</v>
      </c>
      <c r="O204" s="127" t="str">
        <f>IF(INDEX('Balises - Cartes'!$B$9:$L$36,MATCH('Fiches de poinçon.(ss numéro )'!L191,'Balises - Cartes'!$B$9:$B$36,0),7)="","",INDEX('Balises - Cartes'!$B$9:$L$36,MATCH('Fiches de poinçon.(ss numéro )'!L191,'Balises - Cartes'!$B$9:$B$36,0),7))</f>
        <v/>
      </c>
      <c r="P204" s="370"/>
      <c r="Q204" s="364"/>
    </row>
    <row r="205" spans="1:17" ht="15" customHeight="1" x14ac:dyDescent="0.25">
      <c r="A205" s="364"/>
      <c r="B205" s="365"/>
      <c r="C205" s="361" t="s">
        <v>113</v>
      </c>
      <c r="D205" s="381"/>
      <c r="E205" s="366" t="s">
        <v>114</v>
      </c>
      <c r="F205" s="367"/>
      <c r="G205" s="370"/>
      <c r="H205" s="365"/>
      <c r="I205" s="134"/>
      <c r="J205" s="370"/>
      <c r="K205" s="365"/>
      <c r="L205" s="361" t="s">
        <v>113</v>
      </c>
      <c r="M205" s="381"/>
      <c r="N205" s="366" t="s">
        <v>114</v>
      </c>
      <c r="O205" s="367"/>
      <c r="P205" s="370"/>
      <c r="Q205" s="364"/>
    </row>
    <row r="206" spans="1:17" ht="33" customHeight="1" thickBot="1" x14ac:dyDescent="0.3">
      <c r="A206" s="364"/>
      <c r="B206" s="365"/>
      <c r="C206" s="376" t="str">
        <f>IF('Fiches de poinçon.(ss numéro )'!C204="","",INDEX('Description des balises'!$A$1:$C$76,MATCH('Fiches de poinçon.(ss numéro )'!C204,'Description des balises'!$A$1:$A$76,0),2))</f>
        <v/>
      </c>
      <c r="D206" s="377"/>
      <c r="E206" s="376" t="str">
        <f>IF('Fiches de poinçon.(ss numéro )'!F204="","",INDEX('Description des balises'!$A$1:$C$76,MATCH('Fiches de poinçon.(ss numéro )'!F204,'Description des balises'!$A$1:$A$76,0),2))</f>
        <v/>
      </c>
      <c r="F206" s="377"/>
      <c r="G206" s="370"/>
      <c r="H206" s="365"/>
      <c r="I206" s="134"/>
      <c r="J206" s="370"/>
      <c r="K206" s="365"/>
      <c r="L206" s="376" t="str">
        <f>IF('Fiches de poinçon.(ss numéro )'!L204="","",INDEX('Description des balises'!$A$1:$C$76,MATCH('Fiches de poinçon.(ss numéro )'!L204,'Description des balises'!$A$1:$A$76,0),2))</f>
        <v/>
      </c>
      <c r="M206" s="377"/>
      <c r="N206" s="376" t="str">
        <f>IF('Fiches de poinçon.(ss numéro )'!O204="","",INDEX('Description des balises'!$A$1:$C$76,MATCH('Fiches de poinçon.(ss numéro )'!O204,'Description des balises'!$A$1:$A$76,0),2))</f>
        <v/>
      </c>
      <c r="O206" s="377"/>
      <c r="P206" s="370"/>
      <c r="Q206" s="364"/>
    </row>
    <row r="207" spans="1:17" ht="15" customHeight="1" thickTop="1" x14ac:dyDescent="0.25">
      <c r="A207" s="382"/>
      <c r="B207" s="380"/>
      <c r="C207" s="383" t="str">
        <f>'Balises - Cartes'!B23</f>
        <v>E4</v>
      </c>
      <c r="D207" s="384"/>
      <c r="E207" s="384"/>
      <c r="F207" s="385"/>
      <c r="G207" s="380"/>
      <c r="H207" s="380"/>
      <c r="I207" s="95"/>
      <c r="J207" s="380"/>
      <c r="K207" s="380"/>
      <c r="L207" s="383" t="str">
        <f>'Balises - Cartes'!B24</f>
        <v>E5</v>
      </c>
      <c r="M207" s="384"/>
      <c r="N207" s="384"/>
      <c r="O207" s="385"/>
      <c r="P207" s="400"/>
      <c r="Q207" s="401"/>
    </row>
    <row r="208" spans="1:17" ht="15" customHeight="1" x14ac:dyDescent="0.25">
      <c r="A208" s="365"/>
      <c r="B208" s="369"/>
      <c r="C208" s="358" t="s">
        <v>48</v>
      </c>
      <c r="D208" s="358"/>
      <c r="E208" s="378" t="str">
        <f>E3</f>
        <v>0600000000</v>
      </c>
      <c r="F208" s="379"/>
      <c r="G208" s="369"/>
      <c r="H208" s="369"/>
      <c r="I208" s="134"/>
      <c r="J208" s="369"/>
      <c r="K208" s="369"/>
      <c r="L208" s="358" t="s">
        <v>48</v>
      </c>
      <c r="M208" s="358"/>
      <c r="N208" s="378" t="str">
        <f t="shared" ref="N208" si="5">E3</f>
        <v>0600000000</v>
      </c>
      <c r="O208" s="379"/>
      <c r="P208" s="370"/>
      <c r="Q208" s="364"/>
    </row>
    <row r="209" spans="1:17" ht="15" customHeight="1" x14ac:dyDescent="0.25">
      <c r="A209" s="365"/>
      <c r="B209" s="369"/>
      <c r="C209" s="358" t="s">
        <v>49</v>
      </c>
      <c r="D209" s="358"/>
      <c r="E209" s="358" t="s">
        <v>50</v>
      </c>
      <c r="F209" s="358"/>
      <c r="G209" s="369"/>
      <c r="H209" s="369"/>
      <c r="I209" s="134"/>
      <c r="J209" s="369"/>
      <c r="K209" s="369"/>
      <c r="L209" s="358" t="s">
        <v>49</v>
      </c>
      <c r="M209" s="358"/>
      <c r="N209" s="358" t="s">
        <v>50</v>
      </c>
      <c r="O209" s="358"/>
      <c r="P209" s="370"/>
      <c r="Q209" s="364"/>
    </row>
    <row r="210" spans="1:17" ht="15" customHeight="1" x14ac:dyDescent="0.25">
      <c r="A210" s="365"/>
      <c r="B210" s="369"/>
      <c r="C210" s="358" t="s">
        <v>49</v>
      </c>
      <c r="D210" s="358"/>
      <c r="E210" s="373" t="s">
        <v>51</v>
      </c>
      <c r="F210" s="373"/>
      <c r="G210" s="369"/>
      <c r="H210" s="369"/>
      <c r="I210" s="134"/>
      <c r="J210" s="369"/>
      <c r="K210" s="369"/>
      <c r="L210" s="358" t="s">
        <v>49</v>
      </c>
      <c r="M210" s="358"/>
      <c r="N210" s="373" t="s">
        <v>51</v>
      </c>
      <c r="O210" s="373"/>
      <c r="P210" s="370"/>
      <c r="Q210" s="364"/>
    </row>
    <row r="211" spans="1:17" ht="15" customHeight="1" x14ac:dyDescent="0.25">
      <c r="A211" s="365"/>
      <c r="B211" s="369"/>
      <c r="C211" s="359" t="str">
        <f>IF(C212="","","Balise n°1")</f>
        <v>Balise n°1</v>
      </c>
      <c r="D211" s="360"/>
      <c r="E211" s="359" t="str">
        <f>IF(F212="","","Balise n°4")</f>
        <v/>
      </c>
      <c r="F211" s="360"/>
      <c r="G211" s="369"/>
      <c r="H211" s="369"/>
      <c r="I211" s="134"/>
      <c r="J211" s="369"/>
      <c r="K211" s="369"/>
      <c r="L211" s="359" t="str">
        <f>IF(L212="","","Balise n°1")</f>
        <v>Balise n°1</v>
      </c>
      <c r="M211" s="360"/>
      <c r="N211" s="359" t="str">
        <f>IF(O212="","","Balise n°4")</f>
        <v/>
      </c>
      <c r="O211" s="360"/>
      <c r="P211" s="370"/>
      <c r="Q211" s="364"/>
    </row>
    <row r="212" spans="1:17" ht="15" customHeight="1" x14ac:dyDescent="0.25">
      <c r="A212" s="365"/>
      <c r="B212" s="369"/>
      <c r="C212" s="127">
        <f>IF(INDEX('Balises - Cartes'!$B$9:$L$36,MATCH('Fiches de poinçon.(ss numéro )'!C207,'Balises - Cartes'!$B$9:$B$36,0),2)="","",INDEX('Balises - Cartes'!$B$9:$L$36,MATCH('Fiches de poinçon.(ss numéro )'!C207,'Balises - Cartes'!$B$9:$B$36,0),2))</f>
        <v>50</v>
      </c>
      <c r="D212" s="132">
        <f>TIME(,,((M242/1000/$F$43)*60+'Départ - Arrivée'!$AG$12)*60)</f>
        <v>2.7546296296296294E-3</v>
      </c>
      <c r="E212" s="132">
        <f>TIME(,,((M245/1000/$F$43)*60+'Départ - Arrivée'!$AG$12)*60+((M244/1000/$F$43)*60+'Départ - Arrivée'!$AG$12)*60+((M243/1000/$F$43)*60+'Départ - Arrivée'!$AG$12)*60+((M242/1000/$F$43)*60+'Départ - Arrivée'!$AG$12)*60)</f>
        <v>6.9212962962962969E-3</v>
      </c>
      <c r="F212" s="127" t="str">
        <f>IF(INDEX('Balises - Cartes'!$B$9:$L$36,MATCH('Fiches de poinçon.(ss numéro )'!C207,'Balises - Cartes'!$B$9:$B$36,0),5)="","",INDEX('Balises - Cartes'!$B$9:$L$36,MATCH('Fiches de poinçon.(ss numéro )'!C207,'Balises - Cartes'!$B$9:$B$36,0),5))</f>
        <v/>
      </c>
      <c r="G212" s="369"/>
      <c r="H212" s="369"/>
      <c r="I212" s="134"/>
      <c r="J212" s="369"/>
      <c r="K212" s="369"/>
      <c r="L212" s="127">
        <f>IF(INDEX('Balises - Cartes'!$B$9:$L$36,MATCH('Fiches de poinçon.(ss numéro )'!L207,'Balises - Cartes'!$B$9:$B$36,0),2)="","",INDEX('Balises - Cartes'!$B$9:$L$36,MATCH('Fiches de poinçon.(ss numéro )'!L207,'Balises - Cartes'!$B$9:$B$36,0),2))</f>
        <v>50</v>
      </c>
      <c r="M212" s="132">
        <f>TIME(,,((D242/1000/$F$43)*60+'Départ - Arrivée'!$AG$12)*60)</f>
        <v>2.7546296296296294E-3</v>
      </c>
      <c r="N212" s="132">
        <f>TIME(,,((D231/1000/$F$43)*60+'Départ - Arrivée'!$AG$12)*60+((D244/1000/$F$43)*60+'Départ - Arrivée'!$AG$12)*60+((D243/1000/$F$43)*60+'Départ - Arrivée'!$AG$12)*60+((D242/1000/$F$43)*60+'Départ - Arrivée'!$AG$12)*60)</f>
        <v>6.9212962962962969E-3</v>
      </c>
      <c r="O212" s="127" t="str">
        <f>IF(INDEX('Balises - Cartes'!$B$9:$L$36,MATCH('Fiches de poinçon.(ss numéro )'!L207,'Balises - Cartes'!$B$9:$B$36,0),5)="","",INDEX('Balises - Cartes'!$B$9:$L$36,MATCH('Fiches de poinçon.(ss numéro )'!L207,'Balises - Cartes'!$B$9:$B$36,0),5))</f>
        <v/>
      </c>
      <c r="P212" s="370"/>
      <c r="Q212" s="364"/>
    </row>
    <row r="213" spans="1:17" ht="15" customHeight="1" x14ac:dyDescent="0.25">
      <c r="A213" s="365"/>
      <c r="B213" s="369"/>
      <c r="C213" s="361" t="s">
        <v>113</v>
      </c>
      <c r="D213" s="362"/>
      <c r="E213" s="366" t="s">
        <v>114</v>
      </c>
      <c r="F213" s="367"/>
      <c r="G213" s="369"/>
      <c r="H213" s="369"/>
      <c r="I213" s="134"/>
      <c r="J213" s="369"/>
      <c r="K213" s="369"/>
      <c r="L213" s="361" t="s">
        <v>113</v>
      </c>
      <c r="M213" s="362"/>
      <c r="N213" s="366" t="s">
        <v>114</v>
      </c>
      <c r="O213" s="367"/>
      <c r="P213" s="370"/>
      <c r="Q213" s="364"/>
    </row>
    <row r="214" spans="1:17" ht="33" customHeight="1" x14ac:dyDescent="0.25">
      <c r="A214" s="365"/>
      <c r="B214" s="369"/>
      <c r="C214" s="356" t="str">
        <f>IF('Fiches de poinçon.(ss numéro )'!C212="","",INDEX('Description des balises'!$A$1:$C$76,MATCH('Fiches de poinçon.(ss numéro )'!C212,'Description des balises'!$A$1:$A$76,0),2))</f>
        <v>Jonction des sentiers</v>
      </c>
      <c r="D214" s="357"/>
      <c r="E214" s="356" t="str">
        <f>IF('Fiches de poinçon.(ss numéro )'!F212="","",INDEX('Description des balises'!$A$1:$C$76,MATCH('Fiches de poinçon.(ss numéro )'!F212,'Description des balises'!$A$1:$A$76,0),2))</f>
        <v/>
      </c>
      <c r="F214" s="357"/>
      <c r="G214" s="369"/>
      <c r="H214" s="369"/>
      <c r="I214" s="134"/>
      <c r="J214" s="369"/>
      <c r="K214" s="369"/>
      <c r="L214" s="356" t="str">
        <f>IF('Fiches de poinçon.(ss numéro )'!L212="","",INDEX('Description des balises'!$A$1:$C$76,MATCH('Fiches de poinçon.(ss numéro )'!L212,'Description des balises'!$A$1:$A$76,0),2))</f>
        <v>Jonction des sentiers</v>
      </c>
      <c r="M214" s="357"/>
      <c r="N214" s="356" t="str">
        <f>IF('Fiches de poinçon.(ss numéro )'!O212="","",INDEX('Description des balises'!$A$1:$C$76,MATCH('Fiches de poinçon.(ss numéro )'!O212,'Description des balises'!$A$1:$A$76,0),2))</f>
        <v/>
      </c>
      <c r="O214" s="357"/>
      <c r="P214" s="402"/>
      <c r="Q214" s="396"/>
    </row>
    <row r="215" spans="1:17" ht="15" customHeight="1" x14ac:dyDescent="0.25">
      <c r="A215" s="363"/>
      <c r="B215" s="360"/>
      <c r="C215" s="359" t="str">
        <f>IF(C216="","","Balise n°2")</f>
        <v/>
      </c>
      <c r="D215" s="360"/>
      <c r="E215" s="359" t="str">
        <f>IF(F216="","","Balise n°5")</f>
        <v/>
      </c>
      <c r="F215" s="360"/>
      <c r="G215" s="359"/>
      <c r="H215" s="360"/>
      <c r="I215" s="134"/>
      <c r="J215" s="363"/>
      <c r="K215" s="360"/>
      <c r="L215" s="359" t="str">
        <f>IF(L216="","","Balise n°2")</f>
        <v/>
      </c>
      <c r="M215" s="360"/>
      <c r="N215" s="359" t="str">
        <f>IF(O216="","","Balise n°5")</f>
        <v/>
      </c>
      <c r="O215" s="360"/>
      <c r="P215" s="359"/>
      <c r="Q215" s="363"/>
    </row>
    <row r="216" spans="1:17" ht="15" customHeight="1" x14ac:dyDescent="0.25">
      <c r="A216" s="364"/>
      <c r="B216" s="365"/>
      <c r="C216" s="127" t="str">
        <f>IF(INDEX('Balises - Cartes'!$B$9:$L$36,MATCH('Fiches de poinçon.(ss numéro )'!C207,'Balises - Cartes'!$B$9:$B$36,0),3)="","",INDEX('Balises - Cartes'!$B$9:$L$36,MATCH('Fiches de poinçon.(ss numéro )'!C207,'Balises - Cartes'!$B$9:$B$36,0),3))</f>
        <v/>
      </c>
      <c r="D216" s="132">
        <f>TIME(,,((M243/1000/$F$43)*60+'Départ - Arrivée'!$AG$12)*60+((M242/1000/$F$43)*60+'Départ - Arrivée'!$AG$12)*60)</f>
        <v>4.1435185185185186E-3</v>
      </c>
      <c r="E216" s="132">
        <f>TIME(,,((M246/1000/$F$43)*60+'Départ - Arrivée'!$AG$12)*60+((M245/1000/$F$43)*60+'Départ - Arrivée'!$AG$12)*60+((M244/1000/$F$43)*60+'Départ - Arrivée'!$AG$12)*60+((M243/1000/$F$43)*60+'Départ - Arrivée'!$AG$12)*60+((M242/1000/$F$43)*60+'Départ - Arrivée'!$AG$12)*60)</f>
        <v>8.3101851851851861E-3</v>
      </c>
      <c r="F216" s="127" t="str">
        <f>IF(INDEX('Balises - Cartes'!$B$9:$L$36,MATCH('Fiches de poinçon.(ss numéro )'!C207,'Balises - Cartes'!$B$9:$B$36,0),6)="","",INDEX('Balises - Cartes'!$B$9:$L$36,MATCH('Fiches de poinçon.(ss numéro )'!C207,'Balises - Cartes'!$B$9:$B$36,0),6))</f>
        <v/>
      </c>
      <c r="G216" s="370"/>
      <c r="H216" s="365"/>
      <c r="I216" s="134"/>
      <c r="J216" s="364"/>
      <c r="K216" s="365"/>
      <c r="L216" s="127" t="str">
        <f>IF(INDEX('Balises - Cartes'!$B$9:$L$36,MATCH('Fiches de poinçon.(ss numéro )'!L207,'Balises - Cartes'!$B$9:$B$36,0),3)="","",INDEX('Balises - Cartes'!$B$9:$L$36,MATCH('Fiches de poinçon.(ss numéro )'!L207,'Balises - Cartes'!$B$9:$B$36,0),3))</f>
        <v/>
      </c>
      <c r="M216" s="132">
        <f>TIME(,,((D243/1000/$F$43)*60+'Départ - Arrivée'!$AG$12)*60+((D242/1000/$F$43)*60+'Départ - Arrivée'!$AG$12)*60)</f>
        <v>4.1435185185185186E-3</v>
      </c>
      <c r="N216" s="132">
        <f>TIME(,,((D246/1000/$F$43)*60+'Départ - Arrivée'!$AG$12)*60+((D231/1000/$F$43)*60+'Départ - Arrivée'!$AG$12)*60+((D244/1000/$F$43)*60+'Départ - Arrivée'!$AG$12)*60+((D243/1000/$F$43)*60+'Départ - Arrivée'!$AG$12)*60+((D242/1000/$F$43)*60+'Départ - Arrivée'!$AG$12)*60)</f>
        <v>8.3101851851851861E-3</v>
      </c>
      <c r="O216" s="127" t="str">
        <f>IF(INDEX('Balises - Cartes'!$B$9:$L$36,MATCH('Fiches de poinçon.(ss numéro )'!L207,'Balises - Cartes'!$B$9:$B$36,0),6)="","",INDEX('Balises - Cartes'!$B$9:$L$36,MATCH('Fiches de poinçon.(ss numéro )'!L207,'Balises - Cartes'!$B$9:$B$36,0),6))</f>
        <v/>
      </c>
      <c r="P216" s="370"/>
      <c r="Q216" s="364"/>
    </row>
    <row r="217" spans="1:17" ht="15" customHeight="1" x14ac:dyDescent="0.25">
      <c r="A217" s="364"/>
      <c r="B217" s="365"/>
      <c r="C217" s="361" t="s">
        <v>113</v>
      </c>
      <c r="D217" s="362"/>
      <c r="E217" s="366" t="s">
        <v>114</v>
      </c>
      <c r="F217" s="367"/>
      <c r="G217" s="370"/>
      <c r="H217" s="365"/>
      <c r="I217" s="134"/>
      <c r="J217" s="364"/>
      <c r="K217" s="365"/>
      <c r="L217" s="361" t="s">
        <v>113</v>
      </c>
      <c r="M217" s="362"/>
      <c r="N217" s="366" t="s">
        <v>114</v>
      </c>
      <c r="O217" s="367"/>
      <c r="P217" s="370"/>
      <c r="Q217" s="364"/>
    </row>
    <row r="218" spans="1:17" ht="33" customHeight="1" x14ac:dyDescent="0.25">
      <c r="A218" s="364"/>
      <c r="B218" s="365"/>
      <c r="C218" s="356" t="str">
        <f>IF('Fiches de poinçon.(ss numéro )'!C216="","",INDEX('Description des balises'!$A$1:$C$76,MATCH('Fiches de poinçon.(ss numéro )'!C216,'Description des balises'!$A$1:$A$76,0),2))</f>
        <v/>
      </c>
      <c r="D218" s="357"/>
      <c r="E218" s="356" t="str">
        <f>IF('Fiches de poinçon.(ss numéro )'!F216="","",INDEX('Description des balises'!$A$1:$C$76,MATCH('Fiches de poinçon.(ss numéro )'!F216,'Description des balises'!$A$1:$A$76,0),2))</f>
        <v/>
      </c>
      <c r="F218" s="357"/>
      <c r="G218" s="370"/>
      <c r="H218" s="365"/>
      <c r="I218" s="134"/>
      <c r="J218" s="364"/>
      <c r="K218" s="365"/>
      <c r="L218" s="356" t="str">
        <f>IF('Fiches de poinçon.(ss numéro )'!L216="","",INDEX('Description des balises'!$A$1:$C$76,MATCH('Fiches de poinçon.(ss numéro )'!L216,'Description des balises'!$A$1:$A$76,0),2))</f>
        <v/>
      </c>
      <c r="M218" s="357"/>
      <c r="N218" s="356" t="str">
        <f>IF('Fiches de poinçon.(ss numéro )'!O216="","",INDEX('Description des balises'!$A$1:$C$76,MATCH('Fiches de poinçon.(ss numéro )'!O216,'Description des balises'!$A$1:$A$76,0),2))</f>
        <v/>
      </c>
      <c r="O218" s="357"/>
      <c r="P218" s="402"/>
      <c r="Q218" s="396"/>
    </row>
    <row r="219" spans="1:17" ht="15" customHeight="1" x14ac:dyDescent="0.25">
      <c r="A219" s="363"/>
      <c r="B219" s="360"/>
      <c r="C219" s="359" t="str">
        <f>IF(C220="","","Balise n°3")</f>
        <v/>
      </c>
      <c r="D219" s="360"/>
      <c r="E219" s="359" t="str">
        <f>IF(F220="","","Balise n°6")</f>
        <v/>
      </c>
      <c r="F219" s="360"/>
      <c r="G219" s="363"/>
      <c r="H219" s="360"/>
      <c r="I219" s="134"/>
      <c r="J219" s="363"/>
      <c r="K219" s="360"/>
      <c r="L219" s="359" t="str">
        <f>IF(L220="","","Balise n°3")</f>
        <v/>
      </c>
      <c r="M219" s="360"/>
      <c r="N219" s="359" t="str">
        <f>IF(O220="","","Balise n°6")</f>
        <v/>
      </c>
      <c r="O219" s="360"/>
      <c r="P219" s="363"/>
      <c r="Q219" s="363"/>
    </row>
    <row r="220" spans="1:17" ht="15" customHeight="1" x14ac:dyDescent="0.25">
      <c r="A220" s="364"/>
      <c r="B220" s="365"/>
      <c r="C220" s="127" t="str">
        <f>IF(INDEX('Balises - Cartes'!$B$9:$L$36,MATCH('Fiches de poinçon.(ss numéro )'!C207,'Balises - Cartes'!$B$9:$B$36,0),4)="","",INDEX('Balises - Cartes'!$B$9:$L$36,MATCH('Fiches de poinçon.(ss numéro )'!C207,'Balises - Cartes'!$B$9:$B$36,0),4))</f>
        <v/>
      </c>
      <c r="D220" s="132">
        <f>TIME(,,((M244/1000/$F$43)*60+'Départ - Arrivée'!$AG$12)*60+((M243/1000/$F$43)*60+'Départ - Arrivée'!$AG$12)*60+((M242/1000/$F$43)*60+'Départ - Arrivée'!$AG$12)*60)</f>
        <v>5.5324074074074069E-3</v>
      </c>
      <c r="E220" s="132">
        <f>TIME(,,((M247/1000/$F$43)*60+'Départ - Arrivée'!$AG$12)*60+((M246/1000/$F$43)*60+'Départ - Arrivée'!$AG$12)*60+((M245/1000/$F$43)*60+'Départ - Arrivée'!$AG$12)*60+((M244/1000/$F$43)*60+'Départ - Arrivée'!$AG$12)*60+((M243/1000/$F$43)*60+'Départ - Arrivée'!$AG$12)*60+((M242/1000/$F$43)*60+'Départ - Arrivée'!$AG$12)*60)</f>
        <v>9.6990740740740735E-3</v>
      </c>
      <c r="F220" s="127" t="str">
        <f>IF(INDEX('Balises - Cartes'!$B$9:$L$36,MATCH('Fiches de poinçon.(ss numéro )'!C207,'Balises - Cartes'!$B$9:$B$36,0),7)="","",INDEX('Balises - Cartes'!$B$9:$L$36,MATCH('Fiches de poinçon.(ss numéro )'!C207,'Balises - Cartes'!$B$9:$B$36,0),7))</f>
        <v/>
      </c>
      <c r="G220" s="364"/>
      <c r="H220" s="365"/>
      <c r="I220" s="134"/>
      <c r="J220" s="364"/>
      <c r="K220" s="365"/>
      <c r="L220" s="127" t="str">
        <f>IF(INDEX('Balises - Cartes'!$B$9:$L$36,MATCH('Fiches de poinçon.(ss numéro )'!L207,'Balises - Cartes'!$B$9:$B$36,0),4)="","",INDEX('Balises - Cartes'!$B$9:$L$36,MATCH('Fiches de poinçon.(ss numéro )'!L207,'Balises - Cartes'!$B$9:$B$36,0),4))</f>
        <v/>
      </c>
      <c r="M220" s="132">
        <f>TIME(,,((D244/1000/$F$43)*60+'Départ - Arrivée'!$AG$12)*60+((D243/1000/$F$43)*60+'Départ - Arrivée'!$AG$12)*60+((D242/1000/$F$43)*60+'Départ - Arrivée'!$AG$12)*60)</f>
        <v>5.5324074074074069E-3</v>
      </c>
      <c r="N220" s="132">
        <f>TIME(,,((D247/1000/$F$43)*60+'Départ - Arrivée'!$AG$12)*60+((D246/1000/$F$43)*60+'Départ - Arrivée'!$AG$12)*60+((D231/1000/$F$43)*60+'Départ - Arrivée'!$AG$12)*60+((D244/1000/$F$43)*60+'Départ - Arrivée'!$AG$12)*60+((D243/1000/$F$43)*60+'Départ - Arrivée'!$AG$12)*60+((D242/1000/$F$43)*60+'Départ - Arrivée'!$AG$12)*60)</f>
        <v>9.6990740740740735E-3</v>
      </c>
      <c r="O220" s="127" t="str">
        <f>IF(INDEX('Balises - Cartes'!$B$9:$L$36,MATCH('Fiches de poinçon.(ss numéro )'!L207,'Balises - Cartes'!$B$9:$B$36,0),7)="","",INDEX('Balises - Cartes'!$B$9:$L$36,MATCH('Fiches de poinçon.(ss numéro )'!L207,'Balises - Cartes'!$B$9:$B$36,0),7))</f>
        <v/>
      </c>
      <c r="P220" s="364"/>
      <c r="Q220" s="364"/>
    </row>
    <row r="221" spans="1:17" ht="15" customHeight="1" x14ac:dyDescent="0.25">
      <c r="A221" s="364"/>
      <c r="B221" s="365"/>
      <c r="C221" s="361" t="s">
        <v>113</v>
      </c>
      <c r="D221" s="381"/>
      <c r="E221" s="366" t="s">
        <v>114</v>
      </c>
      <c r="F221" s="367"/>
      <c r="G221" s="364"/>
      <c r="H221" s="365"/>
      <c r="I221" s="134"/>
      <c r="J221" s="364"/>
      <c r="K221" s="365"/>
      <c r="L221" s="361" t="s">
        <v>113</v>
      </c>
      <c r="M221" s="381"/>
      <c r="N221" s="366" t="s">
        <v>114</v>
      </c>
      <c r="O221" s="367"/>
      <c r="P221" s="364"/>
      <c r="Q221" s="364"/>
    </row>
    <row r="222" spans="1:17" ht="33" customHeight="1" x14ac:dyDescent="0.25">
      <c r="A222" s="396"/>
      <c r="B222" s="397"/>
      <c r="C222" s="376" t="str">
        <f>IF('Fiches de poinçon.(ss numéro )'!C220="","",INDEX('Description des balises'!$A$1:$C$76,MATCH('Fiches de poinçon.(ss numéro )'!C220,'Description des balises'!$A$1:$A$76,0),2))</f>
        <v/>
      </c>
      <c r="D222" s="377"/>
      <c r="E222" s="376" t="str">
        <f>IF('Fiches de poinçon.(ss numéro )'!F220="","",INDEX('Description des balises'!$A$1:$C$76,MATCH('Fiches de poinçon.(ss numéro )'!F220,'Description des balises'!$A$1:$A$76,0),2))</f>
        <v/>
      </c>
      <c r="F222" s="377"/>
      <c r="G222" s="396"/>
      <c r="H222" s="397"/>
      <c r="I222" s="108"/>
      <c r="J222" s="396"/>
      <c r="K222" s="397"/>
      <c r="L222" s="376" t="str">
        <f>IF('Fiches de poinçon.(ss numéro )'!L220="","",INDEX('Description des balises'!$A$1:$C$76,MATCH('Fiches de poinçon.(ss numéro )'!L220,'Description des balises'!$A$1:$A$76,0),2))</f>
        <v/>
      </c>
      <c r="M222" s="377"/>
      <c r="N222" s="376" t="str">
        <f>IF('Fiches de poinçon.(ss numéro )'!O220="","",INDEX('Description des balises'!$A$1:$C$76,MATCH('Fiches de poinçon.(ss numéro )'!O220,'Description des balises'!$A$1:$A$76,0),2))</f>
        <v/>
      </c>
      <c r="O222" s="377"/>
      <c r="P222" s="396"/>
      <c r="Q222" s="396"/>
    </row>
    <row r="223" spans="1:17" ht="15" customHeight="1" x14ac:dyDescent="0.25">
      <c r="A223" s="395"/>
      <c r="B223" s="395"/>
      <c r="C223" s="394"/>
      <c r="D223" s="394"/>
      <c r="E223" s="394"/>
      <c r="F223" s="394"/>
      <c r="G223" s="395"/>
      <c r="H223" s="395"/>
      <c r="I223" s="135"/>
      <c r="J223" s="394"/>
      <c r="K223" s="394"/>
      <c r="L223" s="394"/>
      <c r="M223" s="394"/>
      <c r="N223" s="394"/>
      <c r="O223" s="394"/>
      <c r="P223" s="394"/>
      <c r="Q223" s="394"/>
    </row>
    <row r="224" spans="1:17" ht="21" customHeight="1" x14ac:dyDescent="0.25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</row>
    <row r="225" spans="1:16" ht="21" customHeight="1" x14ac:dyDescent="0.25">
      <c r="A225" s="77"/>
      <c r="B225" s="421" t="str">
        <f>'Balises - Cartes'!$B$2</f>
        <v>(nom de votre établissement)</v>
      </c>
      <c r="C225" s="421"/>
      <c r="D225" s="421"/>
      <c r="E225" s="421"/>
      <c r="F225" s="421"/>
      <c r="G225" s="421"/>
      <c r="H225" s="77"/>
      <c r="I225" s="77"/>
      <c r="J225" s="77"/>
      <c r="K225" s="421" t="str">
        <f>'Balises - Cartes'!$B$2</f>
        <v>(nom de votre établissement)</v>
      </c>
      <c r="L225" s="421"/>
      <c r="M225" s="421"/>
      <c r="N225" s="421"/>
      <c r="O225" s="421"/>
      <c r="P225" s="421"/>
    </row>
    <row r="226" spans="1:16" ht="21" customHeight="1" x14ac:dyDescent="0.25">
      <c r="A226" s="77"/>
      <c r="B226" s="405" t="s">
        <v>20</v>
      </c>
      <c r="C226" s="406"/>
      <c r="D226" s="407"/>
      <c r="E226" s="521" t="str">
        <f>$E$37</f>
        <v>Niveaux</v>
      </c>
      <c r="F226" s="417" t="s">
        <v>12</v>
      </c>
      <c r="G226" s="417" t="str">
        <f>$G$37</f>
        <v>Temps (min:sec)</v>
      </c>
      <c r="H226" s="77"/>
      <c r="I226" s="77"/>
      <c r="J226" s="77"/>
      <c r="K226" s="405" t="s">
        <v>20</v>
      </c>
      <c r="L226" s="406"/>
      <c r="M226" s="407"/>
      <c r="N226" s="521" t="str">
        <f>$E$37</f>
        <v>Niveaux</v>
      </c>
      <c r="O226" s="417" t="s">
        <v>12</v>
      </c>
      <c r="P226" s="417" t="str">
        <f>$G$37</f>
        <v>Temps (min:sec)</v>
      </c>
    </row>
    <row r="227" spans="1:16" ht="21" customHeight="1" x14ac:dyDescent="0.25">
      <c r="A227" s="77"/>
      <c r="B227" s="408"/>
      <c r="C227" s="409"/>
      <c r="D227" s="410"/>
      <c r="E227" s="522"/>
      <c r="F227" s="418"/>
      <c r="G227" s="418"/>
      <c r="H227" s="77"/>
      <c r="I227" s="77"/>
      <c r="J227" s="77"/>
      <c r="K227" s="408"/>
      <c r="L227" s="409"/>
      <c r="M227" s="410"/>
      <c r="N227" s="522"/>
      <c r="O227" s="418"/>
      <c r="P227" s="418"/>
    </row>
    <row r="228" spans="1:16" ht="21" customHeight="1" x14ac:dyDescent="0.25">
      <c r="A228" s="77"/>
      <c r="B228" s="414" t="s">
        <v>39</v>
      </c>
      <c r="C228" s="415"/>
      <c r="D228" s="96">
        <f>'E3'!$N$99</f>
        <v>393.48707729733638</v>
      </c>
      <c r="E228" s="97" t="str">
        <f>$E$39</f>
        <v>Marche</v>
      </c>
      <c r="F228" s="114">
        <f>'E3'!$J$88</f>
        <v>8</v>
      </c>
      <c r="G228" s="115">
        <f>'E3'!$K$88</f>
        <v>5.4861111111111117E-3</v>
      </c>
      <c r="H228" s="77"/>
      <c r="I228" s="77"/>
      <c r="J228" s="77"/>
      <c r="K228" s="414" t="s">
        <v>39</v>
      </c>
      <c r="L228" s="415"/>
      <c r="M228" s="96">
        <f>'E2'!$N$99</f>
        <v>393.48707729733638</v>
      </c>
      <c r="N228" s="97" t="str">
        <f>$E$39</f>
        <v>Marche</v>
      </c>
      <c r="O228" s="114">
        <f>'E2'!$J$88</f>
        <v>8</v>
      </c>
      <c r="P228" s="115">
        <f>'E2'!$K$88</f>
        <v>5.4861111111111117E-3</v>
      </c>
    </row>
    <row r="229" spans="1:16" ht="21" customHeight="1" x14ac:dyDescent="0.25">
      <c r="A229" s="77"/>
      <c r="B229" s="422" t="s">
        <v>38</v>
      </c>
      <c r="C229" s="423"/>
      <c r="D229" s="96">
        <f>'E3'!$N$100</f>
        <v>0</v>
      </c>
      <c r="E229" s="97">
        <f>$E$40</f>
        <v>1</v>
      </c>
      <c r="F229" s="114">
        <f>'E3'!$J$90</f>
        <v>9</v>
      </c>
      <c r="G229" s="115">
        <f>'E3'!$K$90</f>
        <v>5.0231481481481481E-3</v>
      </c>
      <c r="H229" s="77"/>
      <c r="I229" s="77"/>
      <c r="J229" s="77"/>
      <c r="K229" s="422" t="s">
        <v>38</v>
      </c>
      <c r="L229" s="423"/>
      <c r="M229" s="96">
        <f>'E2'!$N$100</f>
        <v>0</v>
      </c>
      <c r="N229" s="97">
        <f>$E$40</f>
        <v>1</v>
      </c>
      <c r="O229" s="114">
        <f>'E2'!$J$90</f>
        <v>9</v>
      </c>
      <c r="P229" s="115">
        <f>'E2'!$K$90</f>
        <v>5.0231481481481481E-3</v>
      </c>
    </row>
    <row r="230" spans="1:16" ht="21" customHeight="1" x14ac:dyDescent="0.25">
      <c r="A230" s="77"/>
      <c r="B230" s="422" t="s">
        <v>37</v>
      </c>
      <c r="C230" s="423"/>
      <c r="D230" s="96">
        <f>'E3'!$N$101</f>
        <v>0</v>
      </c>
      <c r="E230" s="97">
        <f>$E$41</f>
        <v>2</v>
      </c>
      <c r="F230" s="114">
        <f>'E3'!$J$92</f>
        <v>10</v>
      </c>
      <c r="G230" s="115">
        <f>'E3'!$K$92</f>
        <v>4.6643518518518518E-3</v>
      </c>
      <c r="H230" s="77"/>
      <c r="I230" s="77"/>
      <c r="J230" s="77"/>
      <c r="K230" s="422" t="s">
        <v>37</v>
      </c>
      <c r="L230" s="423"/>
      <c r="M230" s="96">
        <f>'E2'!$N$101</f>
        <v>0</v>
      </c>
      <c r="N230" s="97">
        <f>$E$41</f>
        <v>2</v>
      </c>
      <c r="O230" s="114">
        <f>'E2'!$J$92</f>
        <v>10</v>
      </c>
      <c r="P230" s="115">
        <f>'E2'!$K$92</f>
        <v>4.6643518518518518E-3</v>
      </c>
    </row>
    <row r="231" spans="1:16" ht="21" customHeight="1" x14ac:dyDescent="0.25">
      <c r="A231" s="77"/>
      <c r="B231" s="422" t="s">
        <v>36</v>
      </c>
      <c r="C231" s="423"/>
      <c r="D231" s="96">
        <f>'E3'!$N$102</f>
        <v>0</v>
      </c>
      <c r="E231" s="97">
        <f>$E$42</f>
        <v>3</v>
      </c>
      <c r="F231" s="114">
        <f>'E3'!$J$94</f>
        <v>11</v>
      </c>
      <c r="G231" s="115">
        <f>'E3'!$K$94</f>
        <v>4.363425925925926E-3</v>
      </c>
      <c r="H231" s="77"/>
      <c r="I231" s="77"/>
      <c r="J231" s="77"/>
      <c r="K231" s="422" t="s">
        <v>36</v>
      </c>
      <c r="L231" s="423"/>
      <c r="M231" s="96">
        <f>'E2'!$N$102</f>
        <v>0</v>
      </c>
      <c r="N231" s="97">
        <f>$E$42</f>
        <v>3</v>
      </c>
      <c r="O231" s="114">
        <f>'E2'!$J$94</f>
        <v>11</v>
      </c>
      <c r="P231" s="115">
        <f>'E2'!$K$94</f>
        <v>4.363425925925926E-3</v>
      </c>
    </row>
    <row r="232" spans="1:16" ht="21" customHeight="1" x14ac:dyDescent="0.25">
      <c r="A232" s="77"/>
      <c r="B232" s="398" t="s">
        <v>117</v>
      </c>
      <c r="C232" s="399"/>
      <c r="D232" s="96">
        <f>'E3'!$N$103</f>
        <v>0</v>
      </c>
      <c r="E232" s="97">
        <f>$E$43</f>
        <v>4</v>
      </c>
      <c r="F232" s="114">
        <f>'E3'!$J$96</f>
        <v>12</v>
      </c>
      <c r="G232" s="115">
        <f>'E3'!$K$96</f>
        <v>4.1203703703703706E-3</v>
      </c>
      <c r="H232" s="77"/>
      <c r="I232" s="77"/>
      <c r="J232" s="77"/>
      <c r="K232" s="398" t="s">
        <v>117</v>
      </c>
      <c r="L232" s="399"/>
      <c r="M232" s="96">
        <f>'E2'!$N$103</f>
        <v>0</v>
      </c>
      <c r="N232" s="97">
        <f>$E$43</f>
        <v>4</v>
      </c>
      <c r="O232" s="114">
        <f>'E2'!$J$96</f>
        <v>12</v>
      </c>
      <c r="P232" s="115">
        <f>'E2'!$K$96</f>
        <v>4.1203703703703706E-3</v>
      </c>
    </row>
    <row r="233" spans="1:16" ht="21" customHeight="1" x14ac:dyDescent="0.25">
      <c r="A233" s="77"/>
      <c r="B233" s="398" t="s">
        <v>118</v>
      </c>
      <c r="C233" s="399"/>
      <c r="D233" s="96">
        <f>'E3'!$N$104</f>
        <v>0</v>
      </c>
      <c r="E233" s="97">
        <f>$E$44</f>
        <v>5</v>
      </c>
      <c r="F233" s="114">
        <f>'E3'!$J$98</f>
        <v>13</v>
      </c>
      <c r="G233" s="115">
        <f>'E3'!$K$98</f>
        <v>3.9004629629629628E-3</v>
      </c>
      <c r="H233" s="77"/>
      <c r="I233" s="77"/>
      <c r="J233" s="77"/>
      <c r="K233" s="398" t="s">
        <v>118</v>
      </c>
      <c r="L233" s="399"/>
      <c r="M233" s="96">
        <f>'E2'!$N$104</f>
        <v>0</v>
      </c>
      <c r="N233" s="97">
        <f>$E$44</f>
        <v>5</v>
      </c>
      <c r="O233" s="114">
        <f>'E2'!$J$98</f>
        <v>13</v>
      </c>
      <c r="P233" s="115">
        <f>'E2'!$K$98</f>
        <v>3.9004629629629628E-3</v>
      </c>
    </row>
    <row r="234" spans="1:16" ht="21" customHeight="1" x14ac:dyDescent="0.25">
      <c r="A234" s="77"/>
      <c r="B234" s="414" t="s">
        <v>112</v>
      </c>
      <c r="C234" s="415"/>
      <c r="D234" s="96">
        <f>'E3'!$N$105</f>
        <v>393.48707729733638</v>
      </c>
      <c r="E234" s="97">
        <f>$E$45</f>
        <v>6</v>
      </c>
      <c r="F234" s="114">
        <f>'E3'!$J$100</f>
        <v>14</v>
      </c>
      <c r="G234" s="115">
        <f>'E3'!$K$100</f>
        <v>3.7268518518518514E-3</v>
      </c>
      <c r="H234" s="77"/>
      <c r="I234" s="77"/>
      <c r="J234" s="77"/>
      <c r="K234" s="414" t="s">
        <v>112</v>
      </c>
      <c r="L234" s="415"/>
      <c r="M234" s="96">
        <f>'E2'!$N$105</f>
        <v>393.48707729733638</v>
      </c>
      <c r="N234" s="97">
        <f>$E$45</f>
        <v>6</v>
      </c>
      <c r="O234" s="114">
        <f>'E2'!$J$100</f>
        <v>14</v>
      </c>
      <c r="P234" s="115">
        <f>'E2'!$K$100</f>
        <v>3.7268518518518514E-3</v>
      </c>
    </row>
    <row r="235" spans="1:16" ht="21" customHeight="1" x14ac:dyDescent="0.25">
      <c r="A235" s="77"/>
      <c r="B235" s="388" t="s">
        <v>116</v>
      </c>
      <c r="C235" s="390">
        <f>'E3'!$P$102</f>
        <v>786.97415459467277</v>
      </c>
      <c r="D235" s="392" t="s">
        <v>10</v>
      </c>
      <c r="E235" s="97">
        <f>$E$46</f>
        <v>7</v>
      </c>
      <c r="F235" s="114">
        <f>'E3'!$J$102</f>
        <v>15</v>
      </c>
      <c r="G235" s="115">
        <f>'E3'!$K$102</f>
        <v>3.5648148148148154E-3</v>
      </c>
      <c r="H235" s="77"/>
      <c r="I235" s="77"/>
      <c r="J235" s="77"/>
      <c r="K235" s="388" t="s">
        <v>116</v>
      </c>
      <c r="L235" s="390">
        <f>'E2'!$P$102</f>
        <v>786.97415459467277</v>
      </c>
      <c r="M235" s="392" t="s">
        <v>10</v>
      </c>
      <c r="N235" s="97">
        <f>$E$46</f>
        <v>7</v>
      </c>
      <c r="O235" s="114">
        <f>'E2'!$J$102</f>
        <v>15</v>
      </c>
      <c r="P235" s="115">
        <f>'E2'!$K$102</f>
        <v>3.5648148148148154E-3</v>
      </c>
    </row>
    <row r="236" spans="1:16" ht="21" customHeight="1" x14ac:dyDescent="0.25">
      <c r="B236" s="389"/>
      <c r="C236" s="391"/>
      <c r="D236" s="393"/>
      <c r="E236" s="97">
        <f>$E$47</f>
        <v>8</v>
      </c>
      <c r="F236" s="114">
        <f>'E3'!$J$104</f>
        <v>16</v>
      </c>
      <c r="G236" s="115">
        <f>'E3'!$K$104</f>
        <v>3.4375E-3</v>
      </c>
      <c r="K236" s="389"/>
      <c r="L236" s="391"/>
      <c r="M236" s="393"/>
      <c r="N236" s="97">
        <f>$E$47</f>
        <v>8</v>
      </c>
      <c r="O236" s="114">
        <f>'E2'!$J$104</f>
        <v>16</v>
      </c>
      <c r="P236" s="115">
        <f>'E2'!$K$104</f>
        <v>3.4375E-3</v>
      </c>
    </row>
    <row r="237" spans="1:16" ht="21" customHeight="1" x14ac:dyDescent="0.25">
      <c r="B237" s="374" t="s">
        <v>122</v>
      </c>
      <c r="C237" s="374"/>
      <c r="D237" s="98" t="str">
        <f>'Départ - Arrivée'!$AE$12</f>
        <v>Vestiaire Sud</v>
      </c>
      <c r="K237" s="374" t="s">
        <v>122</v>
      </c>
      <c r="L237" s="374"/>
      <c r="M237" s="98" t="str">
        <f>'Départ - Arrivée'!$AE$12</f>
        <v>Vestiaire Sud</v>
      </c>
    </row>
    <row r="238" spans="1:16" ht="21" customHeight="1" x14ac:dyDescent="0.25">
      <c r="B238" s="98"/>
      <c r="C238" s="98"/>
      <c r="D238" s="98"/>
      <c r="E238" s="98"/>
      <c r="F238" s="98"/>
      <c r="G238" s="98"/>
    </row>
    <row r="239" spans="1:16" ht="21" customHeight="1" x14ac:dyDescent="0.25">
      <c r="B239" s="421" t="str">
        <f>'Balises - Cartes'!$B$2</f>
        <v>(nom de votre établissement)</v>
      </c>
      <c r="C239" s="421"/>
      <c r="D239" s="421"/>
      <c r="E239" s="421"/>
      <c r="F239" s="421"/>
      <c r="G239" s="421"/>
      <c r="K239" s="421" t="str">
        <f>'Balises - Cartes'!$B$2</f>
        <v>(nom de votre établissement)</v>
      </c>
      <c r="L239" s="421"/>
      <c r="M239" s="421"/>
      <c r="N239" s="421"/>
      <c r="O239" s="421"/>
      <c r="P239" s="421"/>
    </row>
    <row r="240" spans="1:16" ht="21" customHeight="1" x14ac:dyDescent="0.25">
      <c r="B240" s="405" t="s">
        <v>20</v>
      </c>
      <c r="C240" s="406"/>
      <c r="D240" s="407"/>
      <c r="E240" s="521" t="str">
        <f>$E$37</f>
        <v>Niveaux</v>
      </c>
      <c r="F240" s="417" t="s">
        <v>12</v>
      </c>
      <c r="G240" s="417" t="str">
        <f>$G$37</f>
        <v>Temps (min:sec)</v>
      </c>
      <c r="K240" s="405" t="s">
        <v>20</v>
      </c>
      <c r="L240" s="406"/>
      <c r="M240" s="407"/>
      <c r="N240" s="521" t="str">
        <f>$E$37</f>
        <v>Niveaux</v>
      </c>
      <c r="O240" s="417" t="s">
        <v>12</v>
      </c>
      <c r="P240" s="417" t="str">
        <f>$G$37</f>
        <v>Temps (min:sec)</v>
      </c>
    </row>
    <row r="241" spans="1:17" ht="21" customHeight="1" x14ac:dyDescent="0.25">
      <c r="B241" s="408"/>
      <c r="C241" s="409"/>
      <c r="D241" s="410"/>
      <c r="E241" s="522"/>
      <c r="F241" s="418"/>
      <c r="G241" s="418"/>
      <c r="K241" s="408"/>
      <c r="L241" s="409"/>
      <c r="M241" s="410"/>
      <c r="N241" s="522"/>
      <c r="O241" s="418"/>
      <c r="P241" s="418"/>
    </row>
    <row r="242" spans="1:17" ht="21" customHeight="1" x14ac:dyDescent="0.25">
      <c r="B242" s="414" t="s">
        <v>39</v>
      </c>
      <c r="C242" s="415"/>
      <c r="D242" s="96">
        <f>'E5'!$N$99</f>
        <v>393.48707729733638</v>
      </c>
      <c r="E242" s="97" t="str">
        <f>$E$39</f>
        <v>Marche</v>
      </c>
      <c r="F242" s="114">
        <f>'E5'!$J$88</f>
        <v>8</v>
      </c>
      <c r="G242" s="115">
        <f>'E5'!$K$88</f>
        <v>5.4861111111111117E-3</v>
      </c>
      <c r="K242" s="414" t="s">
        <v>39</v>
      </c>
      <c r="L242" s="415"/>
      <c r="M242" s="96">
        <f>'E4'!$N$99</f>
        <v>393.48707729733638</v>
      </c>
      <c r="N242" s="97" t="str">
        <f>$E$39</f>
        <v>Marche</v>
      </c>
      <c r="O242" s="114">
        <f>'E4'!$J$88</f>
        <v>8</v>
      </c>
      <c r="P242" s="115">
        <f>'E4'!$K$88</f>
        <v>5.4861111111111117E-3</v>
      </c>
    </row>
    <row r="243" spans="1:17" ht="21" customHeight="1" x14ac:dyDescent="0.25">
      <c r="B243" s="422" t="s">
        <v>38</v>
      </c>
      <c r="C243" s="423"/>
      <c r="D243" s="96">
        <f>'E5'!$N$100</f>
        <v>0</v>
      </c>
      <c r="E243" s="97">
        <f>$E$40</f>
        <v>1</v>
      </c>
      <c r="F243" s="114">
        <f>'E5'!$J$90</f>
        <v>9</v>
      </c>
      <c r="G243" s="115">
        <f>'E5'!$K$90</f>
        <v>5.0231481481481481E-3</v>
      </c>
      <c r="K243" s="422" t="s">
        <v>38</v>
      </c>
      <c r="L243" s="423"/>
      <c r="M243" s="96">
        <f>'E4'!$N$100</f>
        <v>0</v>
      </c>
      <c r="N243" s="97">
        <f>$E$40</f>
        <v>1</v>
      </c>
      <c r="O243" s="114">
        <f>'E4'!$J$90</f>
        <v>9</v>
      </c>
      <c r="P243" s="115">
        <f>'E4'!$K$90</f>
        <v>5.0231481481481481E-3</v>
      </c>
    </row>
    <row r="244" spans="1:17" ht="21" customHeight="1" x14ac:dyDescent="0.25">
      <c r="B244" s="422" t="s">
        <v>37</v>
      </c>
      <c r="C244" s="423"/>
      <c r="D244" s="96">
        <f>'E5'!$N$101</f>
        <v>0</v>
      </c>
      <c r="E244" s="97">
        <f>$E$41</f>
        <v>2</v>
      </c>
      <c r="F244" s="114">
        <f>'E5'!$J$92</f>
        <v>10</v>
      </c>
      <c r="G244" s="115">
        <f>'E5'!$K$92</f>
        <v>4.6643518518518518E-3</v>
      </c>
      <c r="K244" s="422" t="s">
        <v>37</v>
      </c>
      <c r="L244" s="423"/>
      <c r="M244" s="96">
        <f>'E4'!$N$101</f>
        <v>0</v>
      </c>
      <c r="N244" s="97">
        <f>$E$41</f>
        <v>2</v>
      </c>
      <c r="O244" s="114">
        <f>'E4'!$J$92</f>
        <v>10</v>
      </c>
      <c r="P244" s="115">
        <f>'E4'!$K$92</f>
        <v>4.6643518518518518E-3</v>
      </c>
    </row>
    <row r="245" spans="1:17" ht="21" customHeight="1" x14ac:dyDescent="0.25">
      <c r="B245" s="422" t="s">
        <v>36</v>
      </c>
      <c r="C245" s="423"/>
      <c r="D245" s="96">
        <f>'E5'!$N$102</f>
        <v>0</v>
      </c>
      <c r="E245" s="97">
        <f>$E$42</f>
        <v>3</v>
      </c>
      <c r="F245" s="114">
        <f>'E5'!$J$94</f>
        <v>11</v>
      </c>
      <c r="G245" s="115">
        <f>'E5'!$K$94</f>
        <v>4.363425925925926E-3</v>
      </c>
      <c r="K245" s="422" t="s">
        <v>36</v>
      </c>
      <c r="L245" s="423"/>
      <c r="M245" s="96">
        <f>'E4'!$N$102</f>
        <v>0</v>
      </c>
      <c r="N245" s="97">
        <f>$E$42</f>
        <v>3</v>
      </c>
      <c r="O245" s="114">
        <f>'E4'!$J$94</f>
        <v>11</v>
      </c>
      <c r="P245" s="115">
        <f>'E4'!$K$94</f>
        <v>4.363425925925926E-3</v>
      </c>
    </row>
    <row r="246" spans="1:17" ht="21" customHeight="1" x14ac:dyDescent="0.25">
      <c r="B246" s="398" t="s">
        <v>117</v>
      </c>
      <c r="C246" s="399"/>
      <c r="D246" s="96">
        <f>'E5'!$N$103</f>
        <v>0</v>
      </c>
      <c r="E246" s="97">
        <f>$E$43</f>
        <v>4</v>
      </c>
      <c r="F246" s="114">
        <f>'E5'!$J$96</f>
        <v>12</v>
      </c>
      <c r="G246" s="115">
        <f>'E5'!$K$96</f>
        <v>4.1203703703703706E-3</v>
      </c>
      <c r="K246" s="398" t="s">
        <v>117</v>
      </c>
      <c r="L246" s="399"/>
      <c r="M246" s="96">
        <f>'E4'!$N$103</f>
        <v>0</v>
      </c>
      <c r="N246" s="97">
        <f>$E$43</f>
        <v>4</v>
      </c>
      <c r="O246" s="114">
        <f>'E4'!$J$96</f>
        <v>12</v>
      </c>
      <c r="P246" s="115">
        <f>'E4'!$K$96</f>
        <v>4.1203703703703706E-3</v>
      </c>
    </row>
    <row r="247" spans="1:17" ht="21" customHeight="1" x14ac:dyDescent="0.25">
      <c r="B247" s="398" t="s">
        <v>118</v>
      </c>
      <c r="C247" s="399"/>
      <c r="D247" s="96">
        <f>'E5'!$N$104</f>
        <v>0</v>
      </c>
      <c r="E247" s="97">
        <f>$E$44</f>
        <v>5</v>
      </c>
      <c r="F247" s="114">
        <f>'E5'!$J$98</f>
        <v>13</v>
      </c>
      <c r="G247" s="115">
        <f>'E5'!$K$98</f>
        <v>3.9004629629629628E-3</v>
      </c>
      <c r="K247" s="398" t="s">
        <v>118</v>
      </c>
      <c r="L247" s="399"/>
      <c r="M247" s="96">
        <f>'E4'!$N$104</f>
        <v>0</v>
      </c>
      <c r="N247" s="97">
        <f>$E$44</f>
        <v>5</v>
      </c>
      <c r="O247" s="114">
        <f>'E4'!$J$98</f>
        <v>13</v>
      </c>
      <c r="P247" s="115">
        <f>'E4'!$K$98</f>
        <v>3.9004629629629628E-3</v>
      </c>
    </row>
    <row r="248" spans="1:17" ht="21" customHeight="1" x14ac:dyDescent="0.25">
      <c r="B248" s="414" t="s">
        <v>112</v>
      </c>
      <c r="C248" s="415"/>
      <c r="D248" s="96">
        <f>'E5'!$N$105</f>
        <v>393.48707729733638</v>
      </c>
      <c r="E248" s="97">
        <f>$E$45</f>
        <v>6</v>
      </c>
      <c r="F248" s="114">
        <f>'E5'!$J$100</f>
        <v>14</v>
      </c>
      <c r="G248" s="115">
        <f>'E5'!$K$100</f>
        <v>3.7268518518518514E-3</v>
      </c>
      <c r="K248" s="414" t="s">
        <v>112</v>
      </c>
      <c r="L248" s="415"/>
      <c r="M248" s="96">
        <f>'E4'!$N$105</f>
        <v>393.48707729733638</v>
      </c>
      <c r="N248" s="97">
        <f>$E$45</f>
        <v>6</v>
      </c>
      <c r="O248" s="114">
        <f>'E4'!$J$100</f>
        <v>14</v>
      </c>
      <c r="P248" s="115">
        <f>'E4'!$K$100</f>
        <v>3.7268518518518514E-3</v>
      </c>
    </row>
    <row r="249" spans="1:17" ht="21" customHeight="1" x14ac:dyDescent="0.25">
      <c r="B249" s="388" t="s">
        <v>116</v>
      </c>
      <c r="C249" s="390">
        <f>'E5'!$P$102</f>
        <v>786.97415459467277</v>
      </c>
      <c r="D249" s="392" t="s">
        <v>10</v>
      </c>
      <c r="E249" s="97">
        <f>$E$46</f>
        <v>7</v>
      </c>
      <c r="F249" s="114">
        <f>'E5'!$J$102</f>
        <v>15</v>
      </c>
      <c r="G249" s="115">
        <f>'E5'!$K$102</f>
        <v>3.5648148148148154E-3</v>
      </c>
      <c r="K249" s="388" t="s">
        <v>116</v>
      </c>
      <c r="L249" s="390">
        <f>'E4'!$P$102</f>
        <v>786.97415459467277</v>
      </c>
      <c r="M249" s="392" t="s">
        <v>10</v>
      </c>
      <c r="N249" s="97">
        <f>$E$46</f>
        <v>7</v>
      </c>
      <c r="O249" s="114">
        <f>'E4'!$J$102</f>
        <v>15</v>
      </c>
      <c r="P249" s="115">
        <f>'E4'!$K$102</f>
        <v>3.5648148148148154E-3</v>
      </c>
    </row>
    <row r="250" spans="1:17" ht="21" customHeight="1" x14ac:dyDescent="0.25">
      <c r="B250" s="389"/>
      <c r="C250" s="391"/>
      <c r="D250" s="393"/>
      <c r="E250" s="97">
        <f>$E$47</f>
        <v>8</v>
      </c>
      <c r="F250" s="114">
        <f>'E5'!$J$104</f>
        <v>16</v>
      </c>
      <c r="G250" s="115">
        <f>'E5'!$K$104</f>
        <v>3.4375E-3</v>
      </c>
      <c r="K250" s="389"/>
      <c r="L250" s="391"/>
      <c r="M250" s="393"/>
      <c r="N250" s="97">
        <f>$E$47</f>
        <v>8</v>
      </c>
      <c r="O250" s="114">
        <f>'E4'!$J$104</f>
        <v>16</v>
      </c>
      <c r="P250" s="115">
        <f>'E4'!$K$104</f>
        <v>3.4375E-3</v>
      </c>
    </row>
    <row r="251" spans="1:17" ht="21" customHeight="1" x14ac:dyDescent="0.25">
      <c r="B251" s="374" t="s">
        <v>122</v>
      </c>
      <c r="C251" s="374"/>
      <c r="D251" s="98" t="str">
        <f>'Départ - Arrivée'!$AE$12</f>
        <v>Vestiaire Sud</v>
      </c>
      <c r="K251" s="374" t="s">
        <v>122</v>
      </c>
      <c r="L251" s="374"/>
      <c r="M251" s="98" t="str">
        <f>'Départ - Arrivée'!$AE$12</f>
        <v>Vestiaire Sud</v>
      </c>
    </row>
    <row r="252" spans="1:17" ht="21" customHeight="1" x14ac:dyDescent="0.25">
      <c r="A252" s="3"/>
      <c r="B252" s="3"/>
      <c r="F252" s="136" t="s">
        <v>23</v>
      </c>
      <c r="P252" s="3"/>
      <c r="Q252" s="3"/>
    </row>
    <row r="253" spans="1:17" ht="12.75" customHeight="1" x14ac:dyDescent="0.25">
      <c r="A253" s="3"/>
      <c r="B253" s="3"/>
      <c r="F253" s="136" t="s">
        <v>23</v>
      </c>
      <c r="P253" s="3"/>
      <c r="Q253" s="3"/>
    </row>
    <row r="254" spans="1:17" ht="15" customHeight="1" x14ac:dyDescent="0.25">
      <c r="A254" s="360"/>
      <c r="B254" s="368"/>
      <c r="C254" s="411" t="str">
        <f>'Balises - Cartes'!B25</f>
        <v>E6</v>
      </c>
      <c r="D254" s="412"/>
      <c r="E254" s="412"/>
      <c r="F254" s="413"/>
      <c r="G254" s="368"/>
      <c r="H254" s="368"/>
      <c r="I254" s="94"/>
      <c r="J254" s="368"/>
      <c r="K254" s="368"/>
      <c r="L254" s="411" t="str">
        <f>'Balises - Cartes'!B26</f>
        <v>E7</v>
      </c>
      <c r="M254" s="412"/>
      <c r="N254" s="412"/>
      <c r="O254" s="413"/>
      <c r="P254" s="368"/>
      <c r="Q254" s="359"/>
    </row>
    <row r="255" spans="1:17" ht="15" customHeight="1" x14ac:dyDescent="0.25">
      <c r="A255" s="365"/>
      <c r="B255" s="369"/>
      <c r="C255" s="358" t="s">
        <v>48</v>
      </c>
      <c r="D255" s="358"/>
      <c r="E255" s="378" t="str">
        <f t="shared" ref="E255" si="6">E3</f>
        <v>0600000000</v>
      </c>
      <c r="F255" s="379"/>
      <c r="G255" s="369"/>
      <c r="H255" s="369"/>
      <c r="I255" s="134"/>
      <c r="J255" s="369"/>
      <c r="K255" s="369"/>
      <c r="L255" s="358" t="s">
        <v>48</v>
      </c>
      <c r="M255" s="358"/>
      <c r="N255" s="378" t="str">
        <f t="shared" ref="N255" si="7">E3</f>
        <v>0600000000</v>
      </c>
      <c r="O255" s="379"/>
      <c r="P255" s="369"/>
      <c r="Q255" s="370"/>
    </row>
    <row r="256" spans="1:17" ht="15" customHeight="1" x14ac:dyDescent="0.25">
      <c r="A256" s="365"/>
      <c r="B256" s="369"/>
      <c r="C256" s="358" t="s">
        <v>49</v>
      </c>
      <c r="D256" s="358"/>
      <c r="E256" s="358" t="s">
        <v>50</v>
      </c>
      <c r="F256" s="358"/>
      <c r="G256" s="369"/>
      <c r="H256" s="369"/>
      <c r="I256" s="134"/>
      <c r="J256" s="369"/>
      <c r="K256" s="369"/>
      <c r="L256" s="358" t="s">
        <v>49</v>
      </c>
      <c r="M256" s="358"/>
      <c r="N256" s="358" t="s">
        <v>50</v>
      </c>
      <c r="O256" s="358"/>
      <c r="P256" s="369"/>
      <c r="Q256" s="370"/>
    </row>
    <row r="257" spans="1:17" ht="15" customHeight="1" x14ac:dyDescent="0.25">
      <c r="A257" s="365"/>
      <c r="B257" s="369"/>
      <c r="C257" s="358" t="s">
        <v>49</v>
      </c>
      <c r="D257" s="358"/>
      <c r="E257" s="373" t="s">
        <v>51</v>
      </c>
      <c r="F257" s="373"/>
      <c r="G257" s="369"/>
      <c r="H257" s="369"/>
      <c r="I257" s="134"/>
      <c r="J257" s="369"/>
      <c r="K257" s="369"/>
      <c r="L257" s="358" t="s">
        <v>49</v>
      </c>
      <c r="M257" s="358"/>
      <c r="N257" s="373" t="s">
        <v>51</v>
      </c>
      <c r="O257" s="373"/>
      <c r="P257" s="369"/>
      <c r="Q257" s="370"/>
    </row>
    <row r="258" spans="1:17" ht="15" customHeight="1" x14ac:dyDescent="0.25">
      <c r="A258" s="365"/>
      <c r="B258" s="369"/>
      <c r="C258" s="359" t="str">
        <f>IF(C259="","","Balise n°1")</f>
        <v>Balise n°1</v>
      </c>
      <c r="D258" s="360"/>
      <c r="E258" s="359" t="str">
        <f>IF(F259="","","Balise n°4")</f>
        <v/>
      </c>
      <c r="F258" s="360"/>
      <c r="G258" s="369"/>
      <c r="H258" s="369"/>
      <c r="I258" s="134"/>
      <c r="J258" s="369"/>
      <c r="K258" s="369"/>
      <c r="L258" s="359" t="str">
        <f>IF(L259="","","Balise n°1")</f>
        <v>Balise n°1</v>
      </c>
      <c r="M258" s="360"/>
      <c r="N258" s="359" t="str">
        <f>IF(O259="","","Balise n°4")</f>
        <v/>
      </c>
      <c r="O258" s="360"/>
      <c r="P258" s="369"/>
      <c r="Q258" s="370"/>
    </row>
    <row r="259" spans="1:17" ht="15" customHeight="1" x14ac:dyDescent="0.25">
      <c r="A259" s="365"/>
      <c r="B259" s="370"/>
      <c r="C259" s="127">
        <f>IF(INDEX('Balises - Cartes'!$B$9:$L$36,MATCH('Fiches de poinçon.(ss numéro )'!C254,'Balises - Cartes'!$B$9:$B$36,0),2)="","",INDEX('Balises - Cartes'!$B$9:$L$36,MATCH('Fiches de poinçon.(ss numéro )'!C254,'Balises - Cartes'!$B$9:$B$36,0),2))</f>
        <v>50</v>
      </c>
      <c r="D259" s="132">
        <f>TIME(,,((M291/1000/$F$43)*60+'Départ - Arrivée'!$AG$12)*60)</f>
        <v>2.7546296296296294E-3</v>
      </c>
      <c r="E259" s="132">
        <f>TIME(,,((M294/1000/$F$43)*60+'Départ - Arrivée'!$AG$12)*60+((M293/1000/$F$43)*60+'Départ - Arrivée'!$AG$12)*60+((M292/1000/$F$43)*60+'Départ - Arrivée'!$AG$12)*60+((M291/1000/$F$43)*60+'Départ - Arrivée'!$AG$12)*60)</f>
        <v>6.9212962962962969E-3</v>
      </c>
      <c r="F259" s="127" t="str">
        <f>IF(INDEX('Balises - Cartes'!$B$9:$L$36,MATCH('Fiches de poinçon.(ss numéro )'!C254,'Balises - Cartes'!$B$9:$B$36,0),5)="","",INDEX('Balises - Cartes'!$B$9:$L$36,MATCH('Fiches de poinçon.(ss numéro )'!C254,'Balises - Cartes'!$B$9:$B$36,0),5))</f>
        <v/>
      </c>
      <c r="G259" s="369"/>
      <c r="H259" s="369"/>
      <c r="I259" s="134"/>
      <c r="J259" s="369"/>
      <c r="K259" s="369"/>
      <c r="L259" s="127">
        <f>IF(INDEX('Balises - Cartes'!$B$9:$L$36,MATCH('Fiches de poinçon.(ss numéro )'!L254,'Balises - Cartes'!$B$9:$B$36,0),2)="","",INDEX('Balises - Cartes'!$B$9:$L$36,MATCH('Fiches de poinçon.(ss numéro )'!L254,'Balises - Cartes'!$B$9:$B$36,0),2))</f>
        <v>50</v>
      </c>
      <c r="M259" s="132">
        <f>TIME(,,((D291/1000/$F$43)*60+'Départ - Arrivée'!$AG$12)*60)</f>
        <v>2.7546296296296294E-3</v>
      </c>
      <c r="N259" s="132">
        <f>TIME(,,((D294/1000/$F$43)*60+'Départ - Arrivée'!$AG$12)*60+((D293/1000/$F$43)*60+'Départ - Arrivée'!$AG$12)*60+((D292/1000/$F$43)*60+'Départ - Arrivée'!$AG$12)*60+((D291/1000/$F$43)*60+'Départ - Arrivée'!$AG$12)*60)</f>
        <v>6.9212962962962969E-3</v>
      </c>
      <c r="O259" s="127" t="str">
        <f>IF(INDEX('Balises - Cartes'!$B$9:$L$36,MATCH('Fiches de poinçon.(ss numéro )'!L254,'Balises - Cartes'!$B$9:$B$36,0),5)="","",INDEX('Balises - Cartes'!$B$9:$L$36,MATCH('Fiches de poinçon.(ss numéro )'!L254,'Balises - Cartes'!$B$9:$B$36,0),5))</f>
        <v/>
      </c>
      <c r="P259" s="369"/>
      <c r="Q259" s="370"/>
    </row>
    <row r="260" spans="1:17" ht="15" customHeight="1" x14ac:dyDescent="0.25">
      <c r="A260" s="365"/>
      <c r="B260" s="369"/>
      <c r="C260" s="361" t="s">
        <v>113</v>
      </c>
      <c r="D260" s="362"/>
      <c r="E260" s="366" t="s">
        <v>114</v>
      </c>
      <c r="F260" s="367"/>
      <c r="G260" s="369"/>
      <c r="H260" s="369"/>
      <c r="I260" s="134"/>
      <c r="J260" s="369"/>
      <c r="K260" s="369"/>
      <c r="L260" s="361" t="s">
        <v>113</v>
      </c>
      <c r="M260" s="375"/>
      <c r="N260" s="366" t="s">
        <v>114</v>
      </c>
      <c r="O260" s="367"/>
      <c r="P260" s="369"/>
      <c r="Q260" s="370"/>
    </row>
    <row r="261" spans="1:17" ht="33" customHeight="1" x14ac:dyDescent="0.25">
      <c r="A261" s="365"/>
      <c r="B261" s="369"/>
      <c r="C261" s="356" t="str">
        <f>IF('Fiches de poinçon.(ss numéro )'!C259="","",INDEX('Description des balises'!$A$1:$C$76,MATCH('Fiches de poinçon.(ss numéro )'!C259,'Description des balises'!$A$1:$A$76,0),2))</f>
        <v>Jonction des sentiers</v>
      </c>
      <c r="D261" s="357"/>
      <c r="E261" s="356" t="str">
        <f>IF('Fiches de poinçon.(ss numéro )'!F259="","",INDEX('Description des balises'!$A$1:$C$76,MATCH('Fiches de poinçon.(ss numéro )'!F259,'Description des balises'!$A$1:$A$76,0),2))</f>
        <v/>
      </c>
      <c r="F261" s="357"/>
      <c r="G261" s="369"/>
      <c r="H261" s="369"/>
      <c r="I261" s="134"/>
      <c r="J261" s="369"/>
      <c r="K261" s="369"/>
      <c r="L261" s="356" t="str">
        <f>IF('Fiches de poinçon.(ss numéro )'!L259="","",INDEX('Description des balises'!$A$1:$C$76,MATCH('Fiches de poinçon.(ss numéro )'!L259,'Description des balises'!$A$1:$A$76,0),2))</f>
        <v>Jonction des sentiers</v>
      </c>
      <c r="M261" s="357"/>
      <c r="N261" s="356" t="str">
        <f>IF('Fiches de poinçon.(ss numéro )'!O259="","",INDEX('Description des balises'!$A$1:$C$76,MATCH('Fiches de poinçon.(ss numéro )'!O259,'Description des balises'!$A$1:$A$76,0),2))</f>
        <v/>
      </c>
      <c r="O261" s="357"/>
      <c r="P261" s="369"/>
      <c r="Q261" s="370"/>
    </row>
    <row r="262" spans="1:17" ht="15" customHeight="1" x14ac:dyDescent="0.25">
      <c r="A262" s="363"/>
      <c r="B262" s="360"/>
      <c r="C262" s="359" t="str">
        <f>IF(C263="","","Balise n°2")</f>
        <v/>
      </c>
      <c r="D262" s="360"/>
      <c r="E262" s="359" t="str">
        <f>IF(F263="","","Balise n°5")</f>
        <v/>
      </c>
      <c r="F262" s="360"/>
      <c r="G262" s="359"/>
      <c r="H262" s="360"/>
      <c r="I262" s="134"/>
      <c r="J262" s="363"/>
      <c r="K262" s="360"/>
      <c r="L262" s="359" t="str">
        <f>IF(L263="","","Balise n°2")</f>
        <v/>
      </c>
      <c r="M262" s="360"/>
      <c r="N262" s="359" t="str">
        <f>IF(O263="","","Balise n°5")</f>
        <v/>
      </c>
      <c r="O262" s="360"/>
      <c r="P262" s="359"/>
      <c r="Q262" s="363"/>
    </row>
    <row r="263" spans="1:17" ht="15" customHeight="1" x14ac:dyDescent="0.25">
      <c r="A263" s="364"/>
      <c r="B263" s="365"/>
      <c r="C263" s="127" t="str">
        <f>IF(INDEX('Balises - Cartes'!$B$9:$L$36,MATCH('Fiches de poinçon.(ss numéro )'!C254,'Balises - Cartes'!$B$9:$B$36,0),3)="","",INDEX('Balises - Cartes'!$B$9:$L$36,MATCH('Fiches de poinçon.(ss numéro )'!C254,'Balises - Cartes'!$B$9:$B$36,0),3))</f>
        <v/>
      </c>
      <c r="D263" s="132">
        <f>TIME(,,((M292/1000/$F$43)*60+'Départ - Arrivée'!$AG$12)*60+((M291/1000/$F$43)*60+'Départ - Arrivée'!$AG$12)*60)</f>
        <v>4.1435185185185186E-3</v>
      </c>
      <c r="E263" s="132">
        <f>TIME(,,((M295/1000/$F$43)*60+'Départ - Arrivée'!$AG$12)*60+((M294/1000/$F$43)*60+'Départ - Arrivée'!$AG$12)*60+((M293/1000/$F$43)*60+'Départ - Arrivée'!$AG$12)*60+((M292/1000/$F$43)*60+'Départ - Arrivée'!$AG$12)*60+((M291/1000/$F$43)*60+'Départ - Arrivée'!$AG$12)*60)</f>
        <v>8.3101851851851861E-3</v>
      </c>
      <c r="F263" s="127" t="str">
        <f>IF(INDEX('Balises - Cartes'!$B$9:$L$36,MATCH('Fiches de poinçon.(ss numéro )'!C254,'Balises - Cartes'!$B$9:$B$36,0),6)="","",INDEX('Balises - Cartes'!$B$9:$L$36,MATCH('Fiches de poinçon.(ss numéro )'!C254,'Balises - Cartes'!$B$9:$B$36,0),6))</f>
        <v/>
      </c>
      <c r="G263" s="370"/>
      <c r="H263" s="365"/>
      <c r="I263" s="134"/>
      <c r="J263" s="364"/>
      <c r="K263" s="365"/>
      <c r="L263" s="127" t="str">
        <f>IF(INDEX('Balises - Cartes'!$B$9:$L$36,MATCH('Fiches de poinçon.(ss numéro )'!L254,'Balises - Cartes'!$B$9:$B$36,0),3)="","",INDEX('Balises - Cartes'!$B$9:$L$36,MATCH('Fiches de poinçon.(ss numéro )'!L254,'Balises - Cartes'!$B$9:$B$36,0),3))</f>
        <v/>
      </c>
      <c r="M263" s="132">
        <f>TIME(,,((D292/1000/$F$43)*60+'Départ - Arrivée'!$AG$12)*60+((D291/1000/$F$43)*60+'Départ - Arrivée'!$AG$12)*60)</f>
        <v>4.1435185185185186E-3</v>
      </c>
      <c r="N263" s="132">
        <f>TIME(,,((D295/1000/$F$43)*60+'Départ - Arrivée'!$AG$12)*60+((D294/1000/$F$43)*60+'Départ - Arrivée'!$AG$12)*60+((D293/1000/$F$43)*60+'Départ - Arrivée'!$AG$12)*60+((D292/1000/$F$43)*60+'Départ - Arrivée'!$AG$12)*60+((D291/1000/$F$43)*60+'Départ - Arrivée'!$AG$12)*60)</f>
        <v>8.3101851851851861E-3</v>
      </c>
      <c r="O263" s="127" t="str">
        <f>IF(INDEX('Balises - Cartes'!$B$9:$L$36,MATCH('Fiches de poinçon.(ss numéro )'!L254,'Balises - Cartes'!$B$9:$B$36,0),6)="","",INDEX('Balises - Cartes'!$B$9:$L$36,MATCH('Fiches de poinçon.(ss numéro )'!L254,'Balises - Cartes'!$B$9:$B$36,0),6))</f>
        <v/>
      </c>
      <c r="P263" s="370"/>
      <c r="Q263" s="364"/>
    </row>
    <row r="264" spans="1:17" ht="15" customHeight="1" x14ac:dyDescent="0.25">
      <c r="A264" s="364"/>
      <c r="B264" s="365"/>
      <c r="C264" s="361" t="s">
        <v>113</v>
      </c>
      <c r="D264" s="362"/>
      <c r="E264" s="366" t="s">
        <v>114</v>
      </c>
      <c r="F264" s="367"/>
      <c r="G264" s="370"/>
      <c r="H264" s="365"/>
      <c r="I264" s="134"/>
      <c r="J264" s="364"/>
      <c r="K264" s="365"/>
      <c r="L264" s="361" t="s">
        <v>113</v>
      </c>
      <c r="M264" s="362"/>
      <c r="N264" s="366" t="s">
        <v>114</v>
      </c>
      <c r="O264" s="367"/>
      <c r="P264" s="370"/>
      <c r="Q264" s="364"/>
    </row>
    <row r="265" spans="1:17" ht="33" customHeight="1" x14ac:dyDescent="0.25">
      <c r="A265" s="364"/>
      <c r="B265" s="365"/>
      <c r="C265" s="356" t="str">
        <f>IF('Fiches de poinçon.(ss numéro )'!C263="","",INDEX('Description des balises'!$A$1:$C$76,MATCH('Fiches de poinçon.(ss numéro )'!C263,'Description des balises'!$A$1:$A$76,0),2))</f>
        <v/>
      </c>
      <c r="D265" s="357"/>
      <c r="E265" s="356" t="str">
        <f>IF('Fiches de poinçon.(ss numéro )'!F263="","",INDEX('Description des balises'!$A$1:$C$76,MATCH('Fiches de poinçon.(ss numéro )'!F263,'Description des balises'!$A$1:$A$76,0),2))</f>
        <v/>
      </c>
      <c r="F265" s="357"/>
      <c r="G265" s="370"/>
      <c r="H265" s="365"/>
      <c r="I265" s="134"/>
      <c r="J265" s="364"/>
      <c r="K265" s="365"/>
      <c r="L265" s="356" t="str">
        <f>IF('Fiches de poinçon.(ss numéro )'!L263="","",INDEX('Description des balises'!$A$1:$C$76,MATCH('Fiches de poinçon.(ss numéro )'!L263,'Description des balises'!$A$1:$A$76,0),2))</f>
        <v/>
      </c>
      <c r="M265" s="357"/>
      <c r="N265" s="356" t="str">
        <f>IF('Fiches de poinçon.(ss numéro )'!O263="","",INDEX('Description des balises'!$A$1:$C$76,MATCH('Fiches de poinçon.(ss numéro )'!O263,'Description des balises'!$A$1:$A$76,0),2))</f>
        <v/>
      </c>
      <c r="O265" s="357"/>
      <c r="P265" s="402"/>
      <c r="Q265" s="396"/>
    </row>
    <row r="266" spans="1:17" ht="15" customHeight="1" x14ac:dyDescent="0.25">
      <c r="A266" s="363"/>
      <c r="B266" s="360"/>
      <c r="C266" s="359" t="str">
        <f>IF(C267="","","Balise n°3")</f>
        <v/>
      </c>
      <c r="D266" s="360"/>
      <c r="E266" s="359" t="str">
        <f>IF(F267="","","Balise n°6")</f>
        <v/>
      </c>
      <c r="F266" s="360"/>
      <c r="G266" s="359"/>
      <c r="H266" s="360"/>
      <c r="I266" s="134"/>
      <c r="J266" s="359"/>
      <c r="K266" s="360"/>
      <c r="L266" s="359" t="str">
        <f>IF(L267="","","Balise n°3")</f>
        <v/>
      </c>
      <c r="M266" s="360"/>
      <c r="N266" s="359" t="str">
        <f>IF(O267="","","Balise n°6")</f>
        <v/>
      </c>
      <c r="O266" s="360"/>
      <c r="P266" s="359"/>
      <c r="Q266" s="363"/>
    </row>
    <row r="267" spans="1:17" ht="15" customHeight="1" x14ac:dyDescent="0.25">
      <c r="A267" s="364"/>
      <c r="B267" s="365"/>
      <c r="C267" s="127" t="str">
        <f>IF(INDEX('Balises - Cartes'!$B$9:$L$36,MATCH('Fiches de poinçon.(ss numéro )'!C254,'Balises - Cartes'!$B$9:$B$36,0),4)="","",INDEX('Balises - Cartes'!$B$9:$L$36,MATCH('Fiches de poinçon.(ss numéro )'!C254,'Balises - Cartes'!$B$9:$B$36,0),4))</f>
        <v/>
      </c>
      <c r="D267" s="132">
        <f>TIME(,,((M293/1000/$F$43)*60+'Départ - Arrivée'!$AG$12)*60+((M292/1000/$F$43)*60+'Départ - Arrivée'!$AG$12)*60+((M291/1000/$F$43)*60+'Départ - Arrivée'!$AG$12)*60)</f>
        <v>5.5324074074074069E-3</v>
      </c>
      <c r="E267" s="132">
        <f>TIME(,,((M296/1000/$F$43)*60+'Départ - Arrivée'!$AG$12)*60+((M295/1000/$F$43)*60+'Départ - Arrivée'!$AG$12)*60+((M294/1000/$F$43)*60+'Départ - Arrivée'!$AG$12)*60+((M293/1000/$F$43)*60+'Départ - Arrivée'!$AG$12)*60+((M292/1000/$F$43)*60+'Départ - Arrivée'!$AG$12)*60+((M291/1000/$F$43)*60+'Départ - Arrivée'!$AG$12)*60)</f>
        <v>9.6990740740740735E-3</v>
      </c>
      <c r="F267" s="127" t="str">
        <f>IF(INDEX('Balises - Cartes'!$B$9:$L$36,MATCH('Fiches de poinçon.(ss numéro )'!C254,'Balises - Cartes'!$B$9:$B$36,0),7)="","",INDEX('Balises - Cartes'!$B$9:$L$36,MATCH('Fiches de poinçon.(ss numéro )'!C254,'Balises - Cartes'!$B$9:$B$36,0),7))</f>
        <v/>
      </c>
      <c r="G267" s="370"/>
      <c r="H267" s="365"/>
      <c r="I267" s="134"/>
      <c r="J267" s="370"/>
      <c r="K267" s="365"/>
      <c r="L267" s="127" t="str">
        <f>IF(INDEX('Balises - Cartes'!$B$9:$L$36,MATCH('Fiches de poinçon.(ss numéro )'!L254,'Balises - Cartes'!$B$9:$B$36,0),4)="","",INDEX('Balises - Cartes'!$B$9:$L$36,MATCH('Fiches de poinçon.(ss numéro )'!L254,'Balises - Cartes'!$B$9:$B$36,0),4))</f>
        <v/>
      </c>
      <c r="M267" s="132">
        <f>TIME(,,((D293/1000/$F$43)*60+'Départ - Arrivée'!$AG$12)*60+((D292/1000/$F$43)*60+'Départ - Arrivée'!$AG$12)*60+((D291/1000/$F$43)*60+'Départ - Arrivée'!$AG$12)*60)</f>
        <v>5.5324074074074069E-3</v>
      </c>
      <c r="N267" s="132">
        <f>TIME(,,((D296/1000/$F$43)*60+'Départ - Arrivée'!$AG$12)*60+((D295/1000/$F$43)*60+'Départ - Arrivée'!$AG$12)*60+((D294/1000/$F$43)*60+'Départ - Arrivée'!$AG$12)*60+((D293/1000/$F$43)*60+'Départ - Arrivée'!$AG$12)*60+((D292/1000/$F$43)*60+'Départ - Arrivée'!$AG$12)*60+((D291/1000/$F$43)*60+'Départ - Arrivée'!$AG$12)*60)</f>
        <v>9.6990740740740735E-3</v>
      </c>
      <c r="O267" s="127" t="str">
        <f>IF(INDEX('Balises - Cartes'!$B$9:$L$36,MATCH('Fiches de poinçon.(ss numéro )'!L254,'Balises - Cartes'!$B$9:$B$36,0),7)="","",INDEX('Balises - Cartes'!$B$9:$L$36,MATCH('Fiches de poinçon.(ss numéro )'!L254,'Balises - Cartes'!$B$9:$B$36,0),7))</f>
        <v/>
      </c>
      <c r="P267" s="370"/>
      <c r="Q267" s="364"/>
    </row>
    <row r="268" spans="1:17" ht="15" customHeight="1" x14ac:dyDescent="0.25">
      <c r="A268" s="364"/>
      <c r="B268" s="365"/>
      <c r="C268" s="361" t="s">
        <v>113</v>
      </c>
      <c r="D268" s="381"/>
      <c r="E268" s="366" t="s">
        <v>114</v>
      </c>
      <c r="F268" s="367"/>
      <c r="G268" s="370"/>
      <c r="H268" s="365"/>
      <c r="I268" s="134"/>
      <c r="J268" s="370"/>
      <c r="K268" s="365"/>
      <c r="L268" s="361" t="s">
        <v>113</v>
      </c>
      <c r="M268" s="381"/>
      <c r="N268" s="366" t="s">
        <v>114</v>
      </c>
      <c r="O268" s="367"/>
      <c r="P268" s="370"/>
      <c r="Q268" s="364"/>
    </row>
    <row r="269" spans="1:17" ht="33" customHeight="1" thickBot="1" x14ac:dyDescent="0.3">
      <c r="A269" s="364"/>
      <c r="B269" s="365"/>
      <c r="C269" s="376" t="str">
        <f>IF('Fiches de poinçon.(ss numéro )'!C267="","",INDEX('Description des balises'!$A$1:$C$76,MATCH('Fiches de poinçon.(ss numéro )'!C267,'Description des balises'!$A$1:$A$76,0),2))</f>
        <v/>
      </c>
      <c r="D269" s="377"/>
      <c r="E269" s="376" t="str">
        <f>IF('Fiches de poinçon.(ss numéro )'!F267="","",INDEX('Description des balises'!$A$1:$C$76,MATCH('Fiches de poinçon.(ss numéro )'!F267,'Description des balises'!$A$1:$A$76,0),2))</f>
        <v/>
      </c>
      <c r="F269" s="377"/>
      <c r="G269" s="370"/>
      <c r="H269" s="365"/>
      <c r="I269" s="134"/>
      <c r="J269" s="370"/>
      <c r="K269" s="365"/>
      <c r="L269" s="376" t="str">
        <f>IF('Fiches de poinçon.(ss numéro )'!L267="","",INDEX('Description des balises'!$A$1:$C$76,MATCH('Fiches de poinçon.(ss numéro )'!L267,'Description des balises'!$A$1:$A$76,0),2))</f>
        <v/>
      </c>
      <c r="M269" s="377"/>
      <c r="N269" s="376" t="str">
        <f>IF('Fiches de poinçon.(ss numéro )'!O267="","",INDEX('Description des balises'!$A$1:$C$76,MATCH('Fiches de poinçon.(ss numéro )'!O267,'Description des balises'!$A$1:$A$76,0),2))</f>
        <v/>
      </c>
      <c r="O269" s="377"/>
      <c r="P269" s="370"/>
      <c r="Q269" s="364"/>
    </row>
    <row r="270" spans="1:17" ht="15" customHeight="1" thickTop="1" x14ac:dyDescent="0.25">
      <c r="A270" s="382"/>
      <c r="B270" s="380"/>
      <c r="C270" s="383" t="str">
        <f>'Balises - Cartes'!B27</f>
        <v>E8</v>
      </c>
      <c r="D270" s="384"/>
      <c r="E270" s="384"/>
      <c r="F270" s="385"/>
      <c r="G270" s="380"/>
      <c r="H270" s="380"/>
      <c r="I270" s="95"/>
      <c r="J270" s="380"/>
      <c r="K270" s="380"/>
      <c r="L270" s="383" t="str">
        <f>'Balises - Cartes'!B28</f>
        <v>E9</v>
      </c>
      <c r="M270" s="384"/>
      <c r="N270" s="384"/>
      <c r="O270" s="385"/>
      <c r="P270" s="400"/>
      <c r="Q270" s="401"/>
    </row>
    <row r="271" spans="1:17" ht="15" customHeight="1" x14ac:dyDescent="0.25">
      <c r="A271" s="365"/>
      <c r="B271" s="369"/>
      <c r="C271" s="358" t="s">
        <v>48</v>
      </c>
      <c r="D271" s="358"/>
      <c r="E271" s="378" t="str">
        <f t="shared" ref="E271" si="8">E3</f>
        <v>0600000000</v>
      </c>
      <c r="F271" s="379"/>
      <c r="G271" s="369"/>
      <c r="H271" s="369"/>
      <c r="I271" s="134"/>
      <c r="J271" s="369"/>
      <c r="K271" s="369"/>
      <c r="L271" s="358" t="s">
        <v>48</v>
      </c>
      <c r="M271" s="358"/>
      <c r="N271" s="378" t="str">
        <f>E3</f>
        <v>0600000000</v>
      </c>
      <c r="O271" s="379"/>
      <c r="P271" s="370"/>
      <c r="Q271" s="364"/>
    </row>
    <row r="272" spans="1:17" ht="15" customHeight="1" x14ac:dyDescent="0.25">
      <c r="A272" s="365"/>
      <c r="B272" s="369"/>
      <c r="C272" s="358" t="s">
        <v>49</v>
      </c>
      <c r="D272" s="358"/>
      <c r="E272" s="358" t="s">
        <v>50</v>
      </c>
      <c r="F272" s="358"/>
      <c r="G272" s="369"/>
      <c r="H272" s="369"/>
      <c r="I272" s="134"/>
      <c r="J272" s="369"/>
      <c r="K272" s="369"/>
      <c r="L272" s="358" t="s">
        <v>49</v>
      </c>
      <c r="M272" s="358"/>
      <c r="N272" s="358" t="s">
        <v>50</v>
      </c>
      <c r="O272" s="358"/>
      <c r="P272" s="370"/>
      <c r="Q272" s="364"/>
    </row>
    <row r="273" spans="1:17" ht="15" customHeight="1" x14ac:dyDescent="0.25">
      <c r="A273" s="365"/>
      <c r="B273" s="369"/>
      <c r="C273" s="358" t="s">
        <v>49</v>
      </c>
      <c r="D273" s="358"/>
      <c r="E273" s="373" t="s">
        <v>51</v>
      </c>
      <c r="F273" s="373"/>
      <c r="G273" s="369"/>
      <c r="H273" s="369"/>
      <c r="I273" s="134"/>
      <c r="J273" s="369"/>
      <c r="K273" s="369"/>
      <c r="L273" s="358" t="s">
        <v>49</v>
      </c>
      <c r="M273" s="358"/>
      <c r="N273" s="373" t="s">
        <v>51</v>
      </c>
      <c r="O273" s="373"/>
      <c r="P273" s="370"/>
      <c r="Q273" s="364"/>
    </row>
    <row r="274" spans="1:17" ht="15" customHeight="1" x14ac:dyDescent="0.25">
      <c r="A274" s="365"/>
      <c r="B274" s="369"/>
      <c r="C274" s="359" t="str">
        <f>IF(C275="","","Balise n°1")</f>
        <v>Balise n°1</v>
      </c>
      <c r="D274" s="360"/>
      <c r="E274" s="359" t="str">
        <f>IF(F275="","","Balise n°4")</f>
        <v/>
      </c>
      <c r="F274" s="360"/>
      <c r="G274" s="369"/>
      <c r="H274" s="369"/>
      <c r="I274" s="134"/>
      <c r="J274" s="369"/>
      <c r="K274" s="369"/>
      <c r="L274" s="359" t="str">
        <f>IF(L275="","","Balise n°1")</f>
        <v>Balise n°1</v>
      </c>
      <c r="M274" s="360"/>
      <c r="N274" s="359" t="str">
        <f>IF(O275="","","Balise n°4")</f>
        <v/>
      </c>
      <c r="O274" s="360"/>
      <c r="P274" s="370"/>
      <c r="Q274" s="364"/>
    </row>
    <row r="275" spans="1:17" ht="15" customHeight="1" x14ac:dyDescent="0.25">
      <c r="A275" s="365"/>
      <c r="B275" s="369"/>
      <c r="C275" s="127">
        <f>IF(INDEX('Balises - Cartes'!$B$9:$L$36,MATCH('Fiches de poinçon.(ss numéro )'!C270,'Balises - Cartes'!$B$9:$B$36,0),2)="","",INDEX('Balises - Cartes'!$B$9:$L$36,MATCH('Fiches de poinçon.(ss numéro )'!C270,'Balises - Cartes'!$B$9:$B$36,0),2))</f>
        <v>50</v>
      </c>
      <c r="D275" s="132">
        <f>TIME(,,((M305/1000/$F$43)*60+'Départ - Arrivée'!$AG$12)*60)</f>
        <v>2.7546296296296294E-3</v>
      </c>
      <c r="E275" s="132">
        <f>TIME(,,((M308/1000/$F$43)*60+'Départ - Arrivée'!$AG$12)*60+((M307/1000/$F$43)*60+'Départ - Arrivée'!$AG$12)*60+((M306/1000/$F$43)*60+'Départ - Arrivée'!$AG$12)*60+((M305/1000/$F$43)*60+'Départ - Arrivée'!$AG$12)*60)</f>
        <v>6.9212962962962969E-3</v>
      </c>
      <c r="F275" s="127" t="str">
        <f>IF(INDEX('Balises - Cartes'!$B$9:$L$36,MATCH('Fiches de poinçon.(ss numéro )'!C270,'Balises - Cartes'!$B$9:$B$36,0),5)="","",INDEX('Balises - Cartes'!$B$9:$L$36,MATCH('Fiches de poinçon.(ss numéro )'!C270,'Balises - Cartes'!$B$9:$B$36,0),5))</f>
        <v/>
      </c>
      <c r="G275" s="369"/>
      <c r="H275" s="369"/>
      <c r="I275" s="134"/>
      <c r="J275" s="369"/>
      <c r="K275" s="369"/>
      <c r="L275" s="127">
        <f>IF(INDEX('Balises - Cartes'!$B$9:$L$36,MATCH('Fiches de poinçon.(ss numéro )'!L270,'Balises - Cartes'!$B$9:$B$36,0),2)="","",INDEX('Balises - Cartes'!$B$9:$L$36,MATCH('Fiches de poinçon.(ss numéro )'!L270,'Balises - Cartes'!$B$9:$B$36,0),2))</f>
        <v>50</v>
      </c>
      <c r="M275" s="132">
        <f>TIME(,,((D305/1000/$F$43)*60+'Départ - Arrivée'!$AG$12)*60)</f>
        <v>2.7546296296296294E-3</v>
      </c>
      <c r="N275" s="132">
        <f>TIME(,,((D294/1000/$F$43)*60+'Départ - Arrivée'!$AG$12)*60+((D307/1000/$F$43)*60+'Départ - Arrivée'!$AG$12)*60+((D306/1000/$F$43)*60+'Départ - Arrivée'!$AG$12)*60+((D305/1000/$F$43)*60+'Départ - Arrivée'!$AG$12)*60)</f>
        <v>6.9212962962962969E-3</v>
      </c>
      <c r="O275" s="127" t="str">
        <f>IF(INDEX('Balises - Cartes'!$B$9:$L$36,MATCH('Fiches de poinçon.(ss numéro )'!L270,'Balises - Cartes'!$B$9:$B$36,0),5)="","",INDEX('Balises - Cartes'!$B$9:$L$36,MATCH('Fiches de poinçon.(ss numéro )'!L270,'Balises - Cartes'!$B$9:$B$36,0),5))</f>
        <v/>
      </c>
      <c r="P275" s="370"/>
      <c r="Q275" s="364"/>
    </row>
    <row r="276" spans="1:17" ht="15" customHeight="1" x14ac:dyDescent="0.25">
      <c r="A276" s="365"/>
      <c r="B276" s="369"/>
      <c r="C276" s="361" t="s">
        <v>113</v>
      </c>
      <c r="D276" s="362"/>
      <c r="E276" s="366" t="s">
        <v>114</v>
      </c>
      <c r="F276" s="367"/>
      <c r="G276" s="369"/>
      <c r="H276" s="369"/>
      <c r="I276" s="134"/>
      <c r="J276" s="369"/>
      <c r="K276" s="369"/>
      <c r="L276" s="361" t="s">
        <v>113</v>
      </c>
      <c r="M276" s="362"/>
      <c r="N276" s="366" t="s">
        <v>114</v>
      </c>
      <c r="O276" s="367"/>
      <c r="P276" s="370"/>
      <c r="Q276" s="364"/>
    </row>
    <row r="277" spans="1:17" ht="33" customHeight="1" x14ac:dyDescent="0.25">
      <c r="A277" s="365"/>
      <c r="B277" s="369"/>
      <c r="C277" s="356" t="str">
        <f>IF('Fiches de poinçon.(ss numéro )'!C275="","",INDEX('Description des balises'!$A$1:$C$76,MATCH('Fiches de poinçon.(ss numéro )'!C275,'Description des balises'!$A$1:$A$76,0),2))</f>
        <v>Jonction des sentiers</v>
      </c>
      <c r="D277" s="357"/>
      <c r="E277" s="356" t="str">
        <f>IF('Fiches de poinçon.(ss numéro )'!F275="","",INDEX('Description des balises'!$A$1:$C$76,MATCH('Fiches de poinçon.(ss numéro )'!F275,'Description des balises'!$A$1:$A$76,0),2))</f>
        <v/>
      </c>
      <c r="F277" s="357"/>
      <c r="G277" s="369"/>
      <c r="H277" s="369"/>
      <c r="I277" s="134"/>
      <c r="J277" s="369"/>
      <c r="K277" s="369"/>
      <c r="L277" s="356" t="str">
        <f>IF('Fiches de poinçon.(ss numéro )'!L275="","",INDEX('Description des balises'!$A$1:$C$76,MATCH('Fiches de poinçon.(ss numéro )'!L275,'Description des balises'!$A$1:$A$76,0),2))</f>
        <v>Jonction des sentiers</v>
      </c>
      <c r="M277" s="357"/>
      <c r="N277" s="356" t="str">
        <f>IF('Fiches de poinçon.(ss numéro )'!O275="","",INDEX('Description des balises'!$A$1:$C$76,MATCH('Fiches de poinçon.(ss numéro )'!O275,'Description des balises'!$A$1:$A$76,0),2))</f>
        <v/>
      </c>
      <c r="O277" s="357"/>
      <c r="P277" s="402"/>
      <c r="Q277" s="396"/>
    </row>
    <row r="278" spans="1:17" ht="15" customHeight="1" x14ac:dyDescent="0.25">
      <c r="A278" s="363"/>
      <c r="B278" s="360"/>
      <c r="C278" s="359" t="str">
        <f>IF(C279="","","Balise n°2")</f>
        <v/>
      </c>
      <c r="D278" s="360"/>
      <c r="E278" s="359" t="str">
        <f>IF(F279="","","Balise n°5")</f>
        <v/>
      </c>
      <c r="F278" s="360"/>
      <c r="G278" s="359"/>
      <c r="H278" s="360"/>
      <c r="I278" s="134"/>
      <c r="J278" s="363"/>
      <c r="K278" s="360"/>
      <c r="L278" s="359" t="str">
        <f>IF(L279="","","Balise n°2")</f>
        <v/>
      </c>
      <c r="M278" s="360"/>
      <c r="N278" s="359" t="str">
        <f>IF(O279="","","Balise n°5")</f>
        <v/>
      </c>
      <c r="O278" s="360"/>
      <c r="P278" s="359"/>
      <c r="Q278" s="363"/>
    </row>
    <row r="279" spans="1:17" ht="15" customHeight="1" x14ac:dyDescent="0.25">
      <c r="A279" s="364"/>
      <c r="B279" s="365"/>
      <c r="C279" s="127" t="str">
        <f>IF(INDEX('Balises - Cartes'!$B$9:$L$36,MATCH('Fiches de poinçon.(ss numéro )'!C270,'Balises - Cartes'!$B$9:$B$36,0),3)="","",INDEX('Balises - Cartes'!$B$9:$L$36,MATCH('Fiches de poinçon.(ss numéro )'!C270,'Balises - Cartes'!$B$9:$B$36,0),3))</f>
        <v/>
      </c>
      <c r="D279" s="132">
        <f>TIME(,,((M306/1000/$F$43)*60+'Départ - Arrivée'!$AG$12)*60+((M305/1000/$F$43)*60+'Départ - Arrivée'!$AG$12)*60)</f>
        <v>4.1435185185185186E-3</v>
      </c>
      <c r="E279" s="132">
        <f>TIME(,,((M309/1000/$F$43)*60+'Départ - Arrivée'!$AG$12)*60+((M308/1000/$F$43)*60+'Départ - Arrivée'!$AG$12)*60+((M307/1000/$F$43)*60+'Départ - Arrivée'!$AG$12)*60+((M306/1000/$F$43)*60+'Départ - Arrivée'!$AG$12)*60+((M305/1000/$F$43)*60+'Départ - Arrivée'!$AG$12)*60)</f>
        <v>8.3101851851851861E-3</v>
      </c>
      <c r="F279" s="127" t="str">
        <f>IF(INDEX('Balises - Cartes'!$B$9:$L$36,MATCH('Fiches de poinçon.(ss numéro )'!C270,'Balises - Cartes'!$B$9:$B$36,0),6)="","",INDEX('Balises - Cartes'!$B$9:$L$36,MATCH('Fiches de poinçon.(ss numéro )'!C270,'Balises - Cartes'!$B$9:$B$36,0),6))</f>
        <v/>
      </c>
      <c r="G279" s="370"/>
      <c r="H279" s="365"/>
      <c r="I279" s="134"/>
      <c r="J279" s="364"/>
      <c r="K279" s="365"/>
      <c r="L279" s="127" t="str">
        <f>IF(INDEX('Balises - Cartes'!$B$9:$L$36,MATCH('Fiches de poinçon.(ss numéro )'!L270,'Balises - Cartes'!$B$9:$B$36,0),3)="","",INDEX('Balises - Cartes'!$B$9:$L$36,MATCH('Fiches de poinçon.(ss numéro )'!L270,'Balises - Cartes'!$B$9:$B$36,0),3))</f>
        <v/>
      </c>
      <c r="M279" s="132">
        <f>TIME(,,((D306/1000/$F$43)*60+'Départ - Arrivée'!$AG$12)*60+((D305/1000/$F$43)*60+'Départ - Arrivée'!$AG$12)*60)</f>
        <v>4.1435185185185186E-3</v>
      </c>
      <c r="N279" s="132">
        <f>TIME(,,((D309/1000/$F$43)*60+'Départ - Arrivée'!$AG$12)*60+((D294/1000/$F$43)*60+'Départ - Arrivée'!$AG$12)*60+((D307/1000/$F$43)*60+'Départ - Arrivée'!$AG$12)*60+((D306/1000/$F$43)*60+'Départ - Arrivée'!$AG$12)*60+((D305/1000/$F$43)*60+'Départ - Arrivée'!$AG$12)*60)</f>
        <v>8.3101851851851861E-3</v>
      </c>
      <c r="O279" s="127" t="str">
        <f>IF(INDEX('Balises - Cartes'!$B$9:$L$36,MATCH('Fiches de poinçon.(ss numéro )'!L270,'Balises - Cartes'!$B$9:$B$36,0),6)="","",INDEX('Balises - Cartes'!$B$9:$L$36,MATCH('Fiches de poinçon.(ss numéro )'!L270,'Balises - Cartes'!$B$9:$B$36,0),6))</f>
        <v/>
      </c>
      <c r="P279" s="370"/>
      <c r="Q279" s="364"/>
    </row>
    <row r="280" spans="1:17" ht="15" customHeight="1" x14ac:dyDescent="0.25">
      <c r="A280" s="364"/>
      <c r="B280" s="365"/>
      <c r="C280" s="361" t="s">
        <v>113</v>
      </c>
      <c r="D280" s="362"/>
      <c r="E280" s="366" t="s">
        <v>114</v>
      </c>
      <c r="F280" s="367"/>
      <c r="G280" s="370"/>
      <c r="H280" s="365"/>
      <c r="I280" s="134"/>
      <c r="J280" s="364"/>
      <c r="K280" s="365"/>
      <c r="L280" s="361" t="s">
        <v>113</v>
      </c>
      <c r="M280" s="362"/>
      <c r="N280" s="366" t="s">
        <v>114</v>
      </c>
      <c r="O280" s="367"/>
      <c r="P280" s="370"/>
      <c r="Q280" s="364"/>
    </row>
    <row r="281" spans="1:17" ht="33" customHeight="1" x14ac:dyDescent="0.25">
      <c r="A281" s="364"/>
      <c r="B281" s="365"/>
      <c r="C281" s="356" t="str">
        <f>IF('Fiches de poinçon.(ss numéro )'!C279="","",INDEX('Description des balises'!$A$1:$C$76,MATCH('Fiches de poinçon.(ss numéro )'!C279,'Description des balises'!$A$1:$A$76,0),2))</f>
        <v/>
      </c>
      <c r="D281" s="357"/>
      <c r="E281" s="356" t="str">
        <f>IF('Fiches de poinçon.(ss numéro )'!F279="","",INDEX('Description des balises'!$A$1:$C$76,MATCH('Fiches de poinçon.(ss numéro )'!F279,'Description des balises'!$A$1:$A$76,0),2))</f>
        <v/>
      </c>
      <c r="F281" s="357"/>
      <c r="G281" s="370"/>
      <c r="H281" s="365"/>
      <c r="I281" s="134"/>
      <c r="J281" s="364"/>
      <c r="K281" s="365"/>
      <c r="L281" s="356" t="str">
        <f>IF('Fiches de poinçon.(ss numéro )'!L279="","",INDEX('Description des balises'!$A$1:$C$76,MATCH('Fiches de poinçon.(ss numéro )'!L279,'Description des balises'!$A$1:$A$76,0),2))</f>
        <v/>
      </c>
      <c r="M281" s="357"/>
      <c r="N281" s="356" t="str">
        <f>IF('Fiches de poinçon.(ss numéro )'!O279="","",INDEX('Description des balises'!$A$1:$C$76,MATCH('Fiches de poinçon.(ss numéro )'!O279,'Description des balises'!$A$1:$A$76,0),2))</f>
        <v/>
      </c>
      <c r="O281" s="357"/>
      <c r="P281" s="402"/>
      <c r="Q281" s="396"/>
    </row>
    <row r="282" spans="1:17" ht="15" customHeight="1" x14ac:dyDescent="0.25">
      <c r="A282" s="363"/>
      <c r="B282" s="360"/>
      <c r="C282" s="359" t="str">
        <f>IF(C283="","","Balise n°3")</f>
        <v/>
      </c>
      <c r="D282" s="360"/>
      <c r="E282" s="359" t="str">
        <f>IF(F283="","","Balise n°6")</f>
        <v/>
      </c>
      <c r="F282" s="360"/>
      <c r="G282" s="363"/>
      <c r="H282" s="360"/>
      <c r="I282" s="134"/>
      <c r="J282" s="363"/>
      <c r="K282" s="360"/>
      <c r="L282" s="359" t="str">
        <f>IF(L283="","","Balise n°3")</f>
        <v/>
      </c>
      <c r="M282" s="360"/>
      <c r="N282" s="359" t="str">
        <f>IF(O283="","","Balise n°6")</f>
        <v/>
      </c>
      <c r="O282" s="360"/>
      <c r="P282" s="363"/>
      <c r="Q282" s="363"/>
    </row>
    <row r="283" spans="1:17" ht="15" customHeight="1" x14ac:dyDescent="0.25">
      <c r="A283" s="364"/>
      <c r="B283" s="365"/>
      <c r="C283" s="127" t="str">
        <f>IF(INDEX('Balises - Cartes'!$B$9:$L$36,MATCH('Fiches de poinçon.(ss numéro )'!C270,'Balises - Cartes'!$B$9:$B$36,0),4)="","",INDEX('Balises - Cartes'!$B$9:$L$36,MATCH('Fiches de poinçon.(ss numéro )'!C270,'Balises - Cartes'!$B$9:$B$36,0),4))</f>
        <v/>
      </c>
      <c r="D283" s="132">
        <f>TIME(,,((M307/1000/$F$43)*60+'Départ - Arrivée'!$AG$12)*60+((M306/1000/$F$43)*60+'Départ - Arrivée'!$AG$12)*60+((M305/1000/$F$43)*60+'Départ - Arrivée'!$AG$12)*60)</f>
        <v>5.5324074074074069E-3</v>
      </c>
      <c r="E283" s="132">
        <f>TIME(,,((M310/1000/$F$43)*60+'Départ - Arrivée'!$AG$12)*60+((M309/1000/$F$43)*60+'Départ - Arrivée'!$AG$12)*60+((M308/1000/$F$43)*60+'Départ - Arrivée'!$AG$12)*60+((M307/1000/$F$43)*60+'Départ - Arrivée'!$AG$12)*60+((M306/1000/$F$43)*60+'Départ - Arrivée'!$AG$12)*60+((M305/1000/$F$43)*60+'Départ - Arrivée'!$AG$12)*60)</f>
        <v>9.6990740740740735E-3</v>
      </c>
      <c r="F283" s="127" t="str">
        <f>IF(INDEX('Balises - Cartes'!$B$9:$L$36,MATCH('Fiches de poinçon.(ss numéro )'!C270,'Balises - Cartes'!$B$9:$B$36,0),7)="","",INDEX('Balises - Cartes'!$B$9:$L$36,MATCH('Fiches de poinçon.(ss numéro )'!C270,'Balises - Cartes'!$B$9:$B$36,0),7))</f>
        <v/>
      </c>
      <c r="G283" s="364"/>
      <c r="H283" s="365"/>
      <c r="I283" s="134"/>
      <c r="J283" s="364"/>
      <c r="K283" s="365"/>
      <c r="L283" s="127" t="str">
        <f>IF(INDEX('Balises - Cartes'!$B$9:$L$36,MATCH('Fiches de poinçon.(ss numéro )'!L270,'Balises - Cartes'!$B$9:$B$36,0),4)="","",INDEX('Balises - Cartes'!$B$9:$L$36,MATCH('Fiches de poinçon.(ss numéro )'!L270,'Balises - Cartes'!$B$9:$B$36,0),4))</f>
        <v/>
      </c>
      <c r="M283" s="132">
        <f>TIME(,,((D307/1000/$F$43)*60+'Départ - Arrivée'!$AG$12)*60+((D306/1000/$F$43)*60+'Départ - Arrivée'!$AG$12)*60+((D305/1000/$F$43)*60+'Départ - Arrivée'!$AG$12)*60)</f>
        <v>5.5324074074074069E-3</v>
      </c>
      <c r="N283" s="132">
        <f>TIME(,,((D310/1000/$F$43)*60+'Départ - Arrivée'!$AG$12)*60+((D309/1000/$F$43)*60+'Départ - Arrivée'!$AG$12)*60+((D294/1000/$F$43)*60+'Départ - Arrivée'!$AG$12)*60+((D307/1000/$F$43)*60+'Départ - Arrivée'!$AG$12)*60+((D306/1000/$F$43)*60+'Départ - Arrivée'!$AG$12)*60+((D305/1000/$F$43)*60+'Départ - Arrivée'!$AG$12)*60)</f>
        <v>9.6990740740740735E-3</v>
      </c>
      <c r="O283" s="127" t="str">
        <f>IF(INDEX('Balises - Cartes'!$B$9:$L$36,MATCH('Fiches de poinçon.(ss numéro )'!L270,'Balises - Cartes'!$B$9:$B$36,0),7)="","",INDEX('Balises - Cartes'!$B$9:$L$36,MATCH('Fiches de poinçon.(ss numéro )'!L270,'Balises - Cartes'!$B$9:$B$36,0),7))</f>
        <v/>
      </c>
      <c r="P283" s="364"/>
      <c r="Q283" s="364"/>
    </row>
    <row r="284" spans="1:17" ht="15" customHeight="1" x14ac:dyDescent="0.25">
      <c r="A284" s="364"/>
      <c r="B284" s="365"/>
      <c r="C284" s="361" t="s">
        <v>113</v>
      </c>
      <c r="D284" s="381"/>
      <c r="E284" s="366" t="s">
        <v>114</v>
      </c>
      <c r="F284" s="367"/>
      <c r="G284" s="364"/>
      <c r="H284" s="365"/>
      <c r="I284" s="134"/>
      <c r="J284" s="364"/>
      <c r="K284" s="365"/>
      <c r="L284" s="361" t="s">
        <v>113</v>
      </c>
      <c r="M284" s="381"/>
      <c r="N284" s="366" t="s">
        <v>114</v>
      </c>
      <c r="O284" s="367"/>
      <c r="P284" s="364"/>
      <c r="Q284" s="364"/>
    </row>
    <row r="285" spans="1:17" ht="33" customHeight="1" x14ac:dyDescent="0.25">
      <c r="A285" s="396"/>
      <c r="B285" s="397"/>
      <c r="C285" s="376" t="str">
        <f>IF('Fiches de poinçon.(ss numéro )'!C283="","",INDEX('Description des balises'!$A$1:$C$76,MATCH('Fiches de poinçon.(ss numéro )'!C283,'Description des balises'!$A$1:$A$76,0),2))</f>
        <v/>
      </c>
      <c r="D285" s="377"/>
      <c r="E285" s="376" t="str">
        <f>IF('Fiches de poinçon.(ss numéro )'!F283="","",INDEX('Description des balises'!$A$1:$C$76,MATCH('Fiches de poinçon.(ss numéro )'!F283,'Description des balises'!$A$1:$A$76,0),2))</f>
        <v/>
      </c>
      <c r="F285" s="377"/>
      <c r="G285" s="396"/>
      <c r="H285" s="397"/>
      <c r="I285" s="108"/>
      <c r="J285" s="396"/>
      <c r="K285" s="397"/>
      <c r="L285" s="376" t="str">
        <f>IF('Fiches de poinçon.(ss numéro )'!L283="","",INDEX('Description des balises'!$A$1:$C$76,MATCH('Fiches de poinçon.(ss numéro )'!L283,'Description des balises'!$A$1:$A$76,0),2))</f>
        <v/>
      </c>
      <c r="M285" s="377"/>
      <c r="N285" s="376" t="str">
        <f>IF('Fiches de poinçon.(ss numéro )'!O283="","",INDEX('Description des balises'!$A$1:$C$76,MATCH('Fiches de poinçon.(ss numéro )'!O283,'Description des balises'!$A$1:$A$76,0),2))</f>
        <v/>
      </c>
      <c r="O285" s="377"/>
      <c r="P285" s="396"/>
      <c r="Q285" s="396"/>
    </row>
    <row r="286" spans="1:17" ht="15" customHeight="1" x14ac:dyDescent="0.25">
      <c r="A286" s="395"/>
      <c r="B286" s="395"/>
      <c r="C286" s="394"/>
      <c r="D286" s="394"/>
      <c r="E286" s="394"/>
      <c r="F286" s="394"/>
      <c r="G286" s="395"/>
      <c r="H286" s="395"/>
      <c r="I286" s="135"/>
      <c r="J286" s="394"/>
      <c r="K286" s="394"/>
      <c r="L286" s="394"/>
      <c r="M286" s="394"/>
      <c r="N286" s="394"/>
      <c r="O286" s="394"/>
      <c r="P286" s="394"/>
      <c r="Q286" s="394"/>
    </row>
    <row r="287" spans="1:17" ht="21" customHeight="1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</row>
    <row r="288" spans="1:17" ht="21" customHeight="1" x14ac:dyDescent="0.25">
      <c r="A288" s="77"/>
      <c r="B288" s="421" t="str">
        <f>'Balises - Cartes'!$B$2</f>
        <v>(nom de votre établissement)</v>
      </c>
      <c r="C288" s="421"/>
      <c r="D288" s="421"/>
      <c r="E288" s="421"/>
      <c r="F288" s="421"/>
      <c r="G288" s="421"/>
      <c r="H288" s="77"/>
      <c r="I288" s="77"/>
      <c r="J288" s="77"/>
      <c r="K288" s="421" t="str">
        <f>'Balises - Cartes'!$B$2</f>
        <v>(nom de votre établissement)</v>
      </c>
      <c r="L288" s="421"/>
      <c r="M288" s="421"/>
      <c r="N288" s="421"/>
      <c r="O288" s="421"/>
      <c r="P288" s="421"/>
    </row>
    <row r="289" spans="1:16" ht="21" customHeight="1" x14ac:dyDescent="0.25">
      <c r="A289" s="77"/>
      <c r="B289" s="405" t="s">
        <v>20</v>
      </c>
      <c r="C289" s="406"/>
      <c r="D289" s="407"/>
      <c r="E289" s="521" t="str">
        <f>$E$37</f>
        <v>Niveaux</v>
      </c>
      <c r="F289" s="417" t="s">
        <v>12</v>
      </c>
      <c r="G289" s="417" t="str">
        <f>$G$37</f>
        <v>Temps (min:sec)</v>
      </c>
      <c r="H289" s="77"/>
      <c r="I289" s="77"/>
      <c r="J289" s="77"/>
      <c r="K289" s="405" t="s">
        <v>20</v>
      </c>
      <c r="L289" s="406"/>
      <c r="M289" s="407"/>
      <c r="N289" s="521" t="str">
        <f>$E$37</f>
        <v>Niveaux</v>
      </c>
      <c r="O289" s="417" t="s">
        <v>12</v>
      </c>
      <c r="P289" s="417" t="str">
        <f>$G$37</f>
        <v>Temps (min:sec)</v>
      </c>
    </row>
    <row r="290" spans="1:16" ht="21" customHeight="1" x14ac:dyDescent="0.25">
      <c r="A290" s="77"/>
      <c r="B290" s="408"/>
      <c r="C290" s="409"/>
      <c r="D290" s="410"/>
      <c r="E290" s="522"/>
      <c r="F290" s="418"/>
      <c r="G290" s="418"/>
      <c r="H290" s="77"/>
      <c r="I290" s="77"/>
      <c r="J290" s="77"/>
      <c r="K290" s="408"/>
      <c r="L290" s="409"/>
      <c r="M290" s="410"/>
      <c r="N290" s="522"/>
      <c r="O290" s="418"/>
      <c r="P290" s="418"/>
    </row>
    <row r="291" spans="1:16" ht="21" customHeight="1" x14ac:dyDescent="0.25">
      <c r="A291" s="77"/>
      <c r="B291" s="414" t="s">
        <v>39</v>
      </c>
      <c r="C291" s="415"/>
      <c r="D291" s="96">
        <f>'E7'!$N$99</f>
        <v>393.48707729733638</v>
      </c>
      <c r="E291" s="97" t="str">
        <f>$E$39</f>
        <v>Marche</v>
      </c>
      <c r="F291" s="114">
        <f>'E7'!$J$88</f>
        <v>8</v>
      </c>
      <c r="G291" s="115">
        <f>'E7'!$K$88</f>
        <v>5.4861111111111117E-3</v>
      </c>
      <c r="H291" s="77"/>
      <c r="I291" s="77"/>
      <c r="J291" s="77"/>
      <c r="K291" s="414" t="s">
        <v>39</v>
      </c>
      <c r="L291" s="415"/>
      <c r="M291" s="96">
        <f>'E6'!$N$99</f>
        <v>393.48707729733638</v>
      </c>
      <c r="N291" s="97" t="str">
        <f>$E$39</f>
        <v>Marche</v>
      </c>
      <c r="O291" s="114">
        <f>'E6'!$J$88</f>
        <v>8</v>
      </c>
      <c r="P291" s="115">
        <f>'E6'!$K$88</f>
        <v>5.4861111111111117E-3</v>
      </c>
    </row>
    <row r="292" spans="1:16" ht="21" customHeight="1" x14ac:dyDescent="0.25">
      <c r="A292" s="77"/>
      <c r="B292" s="422" t="s">
        <v>38</v>
      </c>
      <c r="C292" s="423"/>
      <c r="D292" s="96">
        <f>'E7'!$N$100</f>
        <v>0</v>
      </c>
      <c r="E292" s="97">
        <f>$E$40</f>
        <v>1</v>
      </c>
      <c r="F292" s="114">
        <f>'E7'!$J$90</f>
        <v>9</v>
      </c>
      <c r="G292" s="115">
        <f>'E7'!$K$90</f>
        <v>5.0231481481481481E-3</v>
      </c>
      <c r="H292" s="77"/>
      <c r="I292" s="77"/>
      <c r="J292" s="77"/>
      <c r="K292" s="422" t="s">
        <v>38</v>
      </c>
      <c r="L292" s="423"/>
      <c r="M292" s="96">
        <f>'E6'!$N$100</f>
        <v>0</v>
      </c>
      <c r="N292" s="97">
        <f>$E$40</f>
        <v>1</v>
      </c>
      <c r="O292" s="114">
        <f>'E6'!$J$90</f>
        <v>9</v>
      </c>
      <c r="P292" s="115">
        <f>'E6'!$K$90</f>
        <v>5.0231481481481481E-3</v>
      </c>
    </row>
    <row r="293" spans="1:16" ht="21" customHeight="1" x14ac:dyDescent="0.25">
      <c r="A293" s="77"/>
      <c r="B293" s="422" t="s">
        <v>37</v>
      </c>
      <c r="C293" s="423"/>
      <c r="D293" s="96">
        <f>'E7'!$N$101</f>
        <v>0</v>
      </c>
      <c r="E293" s="97">
        <f>$E$41</f>
        <v>2</v>
      </c>
      <c r="F293" s="114">
        <f>'E7'!$J$92</f>
        <v>10</v>
      </c>
      <c r="G293" s="115">
        <f>'E7'!$K$92</f>
        <v>4.6643518518518518E-3</v>
      </c>
      <c r="H293" s="77"/>
      <c r="I293" s="77"/>
      <c r="J293" s="77"/>
      <c r="K293" s="422" t="s">
        <v>37</v>
      </c>
      <c r="L293" s="423"/>
      <c r="M293" s="96">
        <f>'E6'!$N$101</f>
        <v>0</v>
      </c>
      <c r="N293" s="97">
        <f>$E$41</f>
        <v>2</v>
      </c>
      <c r="O293" s="114">
        <f>'E6'!$J$92</f>
        <v>10</v>
      </c>
      <c r="P293" s="115">
        <f>'E6'!$K$92</f>
        <v>4.6643518518518518E-3</v>
      </c>
    </row>
    <row r="294" spans="1:16" ht="21" customHeight="1" x14ac:dyDescent="0.25">
      <c r="A294" s="77"/>
      <c r="B294" s="422" t="s">
        <v>36</v>
      </c>
      <c r="C294" s="423"/>
      <c r="D294" s="96">
        <f>'E7'!$N$102</f>
        <v>0</v>
      </c>
      <c r="E294" s="97">
        <f>$E$42</f>
        <v>3</v>
      </c>
      <c r="F294" s="114">
        <f>'E7'!$J$94</f>
        <v>11</v>
      </c>
      <c r="G294" s="115">
        <f>'E7'!$K$94</f>
        <v>4.363425925925926E-3</v>
      </c>
      <c r="H294" s="77"/>
      <c r="I294" s="77"/>
      <c r="J294" s="77"/>
      <c r="K294" s="422" t="s">
        <v>36</v>
      </c>
      <c r="L294" s="423"/>
      <c r="M294" s="96">
        <f>'E6'!$N$102</f>
        <v>0</v>
      </c>
      <c r="N294" s="97">
        <f>$E$42</f>
        <v>3</v>
      </c>
      <c r="O294" s="114">
        <f>'E6'!$J$94</f>
        <v>11</v>
      </c>
      <c r="P294" s="115">
        <f>'E6'!$K$94</f>
        <v>4.363425925925926E-3</v>
      </c>
    </row>
    <row r="295" spans="1:16" ht="21" customHeight="1" x14ac:dyDescent="0.25">
      <c r="A295" s="77"/>
      <c r="B295" s="398" t="s">
        <v>117</v>
      </c>
      <c r="C295" s="399"/>
      <c r="D295" s="96">
        <f>'E7'!$N$103</f>
        <v>0</v>
      </c>
      <c r="E295" s="97">
        <f>$E$43</f>
        <v>4</v>
      </c>
      <c r="F295" s="114">
        <f>'E7'!$J$96</f>
        <v>12</v>
      </c>
      <c r="G295" s="115">
        <f>'E7'!$K$96</f>
        <v>4.1203703703703706E-3</v>
      </c>
      <c r="H295" s="77"/>
      <c r="I295" s="77"/>
      <c r="J295" s="77"/>
      <c r="K295" s="398" t="s">
        <v>117</v>
      </c>
      <c r="L295" s="399"/>
      <c r="M295" s="96">
        <f>'E6'!$N$103</f>
        <v>0</v>
      </c>
      <c r="N295" s="97">
        <f>$E$43</f>
        <v>4</v>
      </c>
      <c r="O295" s="114">
        <f>'E6'!$J$96</f>
        <v>12</v>
      </c>
      <c r="P295" s="115">
        <f>'E6'!$K$96</f>
        <v>4.1203703703703706E-3</v>
      </c>
    </row>
    <row r="296" spans="1:16" ht="21" customHeight="1" x14ac:dyDescent="0.25">
      <c r="A296" s="77"/>
      <c r="B296" s="398" t="s">
        <v>118</v>
      </c>
      <c r="C296" s="399"/>
      <c r="D296" s="96">
        <f>'E7'!$N$104</f>
        <v>0</v>
      </c>
      <c r="E296" s="97">
        <f>$E$44</f>
        <v>5</v>
      </c>
      <c r="F296" s="114">
        <f>'E7'!$J$98</f>
        <v>13</v>
      </c>
      <c r="G296" s="115">
        <f>'E7'!$K$98</f>
        <v>3.9004629629629628E-3</v>
      </c>
      <c r="H296" s="77"/>
      <c r="I296" s="77"/>
      <c r="J296" s="77"/>
      <c r="K296" s="398" t="s">
        <v>118</v>
      </c>
      <c r="L296" s="399"/>
      <c r="M296" s="96">
        <f>'E6'!$N$104</f>
        <v>0</v>
      </c>
      <c r="N296" s="97">
        <f>$E$44</f>
        <v>5</v>
      </c>
      <c r="O296" s="114">
        <f>'E6'!$J$98</f>
        <v>13</v>
      </c>
      <c r="P296" s="115">
        <f>'E6'!$K$98</f>
        <v>3.9004629629629628E-3</v>
      </c>
    </row>
    <row r="297" spans="1:16" ht="21" customHeight="1" x14ac:dyDescent="0.25">
      <c r="A297" s="77"/>
      <c r="B297" s="414" t="s">
        <v>112</v>
      </c>
      <c r="C297" s="415"/>
      <c r="D297" s="96">
        <f>'E7'!$N$105</f>
        <v>393.48707729733638</v>
      </c>
      <c r="E297" s="97">
        <f>$E$45</f>
        <v>6</v>
      </c>
      <c r="F297" s="114">
        <f>'E7'!$J$100</f>
        <v>14</v>
      </c>
      <c r="G297" s="115">
        <f>'E7'!$K$100</f>
        <v>3.7268518518518514E-3</v>
      </c>
      <c r="H297" s="77"/>
      <c r="I297" s="77"/>
      <c r="J297" s="77"/>
      <c r="K297" s="414" t="s">
        <v>112</v>
      </c>
      <c r="L297" s="415"/>
      <c r="M297" s="96">
        <f>'E6'!$N$105</f>
        <v>393.48707729733638</v>
      </c>
      <c r="N297" s="97">
        <f>$E$45</f>
        <v>6</v>
      </c>
      <c r="O297" s="114">
        <f>'E6'!$J$100</f>
        <v>14</v>
      </c>
      <c r="P297" s="115">
        <f>'E6'!$K$100</f>
        <v>3.7268518518518514E-3</v>
      </c>
    </row>
    <row r="298" spans="1:16" ht="21" customHeight="1" x14ac:dyDescent="0.25">
      <c r="A298" s="77"/>
      <c r="B298" s="388" t="s">
        <v>116</v>
      </c>
      <c r="C298" s="390">
        <f>'E7'!$P$102</f>
        <v>786.97415459467277</v>
      </c>
      <c r="D298" s="392" t="s">
        <v>10</v>
      </c>
      <c r="E298" s="97">
        <f>$E$46</f>
        <v>7</v>
      </c>
      <c r="F298" s="114">
        <f>'E7'!$J$102</f>
        <v>15</v>
      </c>
      <c r="G298" s="115">
        <f>'E7'!$K$102</f>
        <v>3.5648148148148154E-3</v>
      </c>
      <c r="H298" s="77"/>
      <c r="I298" s="77"/>
      <c r="J298" s="77"/>
      <c r="K298" s="388" t="s">
        <v>116</v>
      </c>
      <c r="L298" s="390">
        <f>'E6'!$P$102</f>
        <v>786.97415459467277</v>
      </c>
      <c r="M298" s="392" t="s">
        <v>10</v>
      </c>
      <c r="N298" s="97">
        <f>$E$46</f>
        <v>7</v>
      </c>
      <c r="O298" s="114">
        <f>'E6'!$J$102</f>
        <v>15</v>
      </c>
      <c r="P298" s="115">
        <f>'E6'!$K$102</f>
        <v>3.5648148148148154E-3</v>
      </c>
    </row>
    <row r="299" spans="1:16" ht="21" customHeight="1" x14ac:dyDescent="0.25">
      <c r="B299" s="389"/>
      <c r="C299" s="391"/>
      <c r="D299" s="393"/>
      <c r="E299" s="97">
        <f>$E$47</f>
        <v>8</v>
      </c>
      <c r="F299" s="114">
        <f>'E7'!$J$104</f>
        <v>16</v>
      </c>
      <c r="G299" s="115">
        <f>'E7'!$K$104</f>
        <v>3.4375E-3</v>
      </c>
      <c r="K299" s="389"/>
      <c r="L299" s="391"/>
      <c r="M299" s="393"/>
      <c r="N299" s="97">
        <f>$E$47</f>
        <v>8</v>
      </c>
      <c r="O299" s="114">
        <f>'E6'!$J$104</f>
        <v>16</v>
      </c>
      <c r="P299" s="115">
        <f>'E6'!$K$104</f>
        <v>3.4375E-3</v>
      </c>
    </row>
    <row r="300" spans="1:16" ht="21" customHeight="1" x14ac:dyDescent="0.25">
      <c r="B300" s="374" t="s">
        <v>122</v>
      </c>
      <c r="C300" s="374"/>
      <c r="D300" s="98" t="str">
        <f>'Départ - Arrivée'!$AE$12</f>
        <v>Vestiaire Sud</v>
      </c>
      <c r="K300" s="374" t="s">
        <v>122</v>
      </c>
      <c r="L300" s="374"/>
      <c r="M300" s="98" t="str">
        <f>'Départ - Arrivée'!$AE$12</f>
        <v>Vestiaire Sud</v>
      </c>
    </row>
    <row r="301" spans="1:16" ht="21" customHeight="1" x14ac:dyDescent="0.25">
      <c r="B301" s="98"/>
      <c r="C301" s="98"/>
      <c r="D301" s="98"/>
      <c r="E301" s="98"/>
      <c r="F301" s="98"/>
      <c r="G301" s="98"/>
    </row>
    <row r="302" spans="1:16" ht="21" customHeight="1" x14ac:dyDescent="0.25">
      <c r="B302" s="421" t="str">
        <f>'Balises - Cartes'!$B$2</f>
        <v>(nom de votre établissement)</v>
      </c>
      <c r="C302" s="421"/>
      <c r="D302" s="421"/>
      <c r="E302" s="421"/>
      <c r="F302" s="421"/>
      <c r="G302" s="421"/>
      <c r="K302" s="421" t="str">
        <f>'Balises - Cartes'!$B$2</f>
        <v>(nom de votre établissement)</v>
      </c>
      <c r="L302" s="421"/>
      <c r="M302" s="421"/>
      <c r="N302" s="421"/>
      <c r="O302" s="421"/>
      <c r="P302" s="421"/>
    </row>
    <row r="303" spans="1:16" ht="21" customHeight="1" x14ac:dyDescent="0.25">
      <c r="B303" s="405" t="s">
        <v>20</v>
      </c>
      <c r="C303" s="406"/>
      <c r="D303" s="407"/>
      <c r="E303" s="521" t="str">
        <f>$E$37</f>
        <v>Niveaux</v>
      </c>
      <c r="F303" s="417" t="s">
        <v>12</v>
      </c>
      <c r="G303" s="417" t="str">
        <f>$G$37</f>
        <v>Temps (min:sec)</v>
      </c>
      <c r="K303" s="405" t="s">
        <v>20</v>
      </c>
      <c r="L303" s="406"/>
      <c r="M303" s="407"/>
      <c r="N303" s="521" t="str">
        <f>$E$37</f>
        <v>Niveaux</v>
      </c>
      <c r="O303" s="417" t="s">
        <v>12</v>
      </c>
      <c r="P303" s="417" t="str">
        <f>$G$37</f>
        <v>Temps (min:sec)</v>
      </c>
    </row>
    <row r="304" spans="1:16" ht="21" customHeight="1" x14ac:dyDescent="0.25">
      <c r="B304" s="408"/>
      <c r="C304" s="409"/>
      <c r="D304" s="410"/>
      <c r="E304" s="522"/>
      <c r="F304" s="418"/>
      <c r="G304" s="418"/>
      <c r="K304" s="408"/>
      <c r="L304" s="409"/>
      <c r="M304" s="410"/>
      <c r="N304" s="522"/>
      <c r="O304" s="418"/>
      <c r="P304" s="418"/>
    </row>
    <row r="305" spans="1:17" ht="21" customHeight="1" x14ac:dyDescent="0.25">
      <c r="B305" s="414" t="s">
        <v>39</v>
      </c>
      <c r="C305" s="415"/>
      <c r="D305" s="96">
        <f>'E9'!$N$99</f>
        <v>393.48707729733638</v>
      </c>
      <c r="E305" s="97" t="str">
        <f>$E$39</f>
        <v>Marche</v>
      </c>
      <c r="F305" s="114">
        <f>'E9'!$J$88</f>
        <v>8</v>
      </c>
      <c r="G305" s="115">
        <f>'E9'!$K$88</f>
        <v>5.4861111111111117E-3</v>
      </c>
      <c r="K305" s="414" t="s">
        <v>39</v>
      </c>
      <c r="L305" s="415"/>
      <c r="M305" s="96">
        <f>'E8'!$N$99</f>
        <v>393.48707729733638</v>
      </c>
      <c r="N305" s="97" t="str">
        <f>$E$39</f>
        <v>Marche</v>
      </c>
      <c r="O305" s="114">
        <f>'E8'!$J$88</f>
        <v>8</v>
      </c>
      <c r="P305" s="115">
        <f>'E8'!$K$88</f>
        <v>5.4861111111111117E-3</v>
      </c>
    </row>
    <row r="306" spans="1:17" ht="21" customHeight="1" x14ac:dyDescent="0.25">
      <c r="B306" s="422" t="s">
        <v>38</v>
      </c>
      <c r="C306" s="423"/>
      <c r="D306" s="96">
        <f>'E9'!$N$100</f>
        <v>0</v>
      </c>
      <c r="E306" s="97">
        <f>$E$40</f>
        <v>1</v>
      </c>
      <c r="F306" s="114">
        <f>'E9'!$J$90</f>
        <v>9</v>
      </c>
      <c r="G306" s="115">
        <f>'E9'!$K$90</f>
        <v>5.0231481481481481E-3</v>
      </c>
      <c r="K306" s="422" t="s">
        <v>38</v>
      </c>
      <c r="L306" s="423"/>
      <c r="M306" s="96">
        <f>'E8'!$N$100</f>
        <v>0</v>
      </c>
      <c r="N306" s="97">
        <f>$E$40</f>
        <v>1</v>
      </c>
      <c r="O306" s="114">
        <f>'E8'!$J$90</f>
        <v>9</v>
      </c>
      <c r="P306" s="115">
        <f>'E8'!$K$90</f>
        <v>5.0231481481481481E-3</v>
      </c>
    </row>
    <row r="307" spans="1:17" ht="21" customHeight="1" x14ac:dyDescent="0.25">
      <c r="B307" s="422" t="s">
        <v>37</v>
      </c>
      <c r="C307" s="423"/>
      <c r="D307" s="96">
        <f>'E9'!$N$101</f>
        <v>0</v>
      </c>
      <c r="E307" s="97">
        <f>$E$41</f>
        <v>2</v>
      </c>
      <c r="F307" s="114">
        <f>'E9'!$J$92</f>
        <v>10</v>
      </c>
      <c r="G307" s="115">
        <f>'E9'!$K$92</f>
        <v>4.6643518518518518E-3</v>
      </c>
      <c r="K307" s="422" t="s">
        <v>37</v>
      </c>
      <c r="L307" s="423"/>
      <c r="M307" s="96">
        <f>'E8'!$N$101</f>
        <v>0</v>
      </c>
      <c r="N307" s="97">
        <f>$E$41</f>
        <v>2</v>
      </c>
      <c r="O307" s="114">
        <f>'E8'!$J$92</f>
        <v>10</v>
      </c>
      <c r="P307" s="115">
        <f>'E8'!$K$92</f>
        <v>4.6643518518518518E-3</v>
      </c>
    </row>
    <row r="308" spans="1:17" ht="21" customHeight="1" x14ac:dyDescent="0.25">
      <c r="B308" s="422" t="s">
        <v>36</v>
      </c>
      <c r="C308" s="423"/>
      <c r="D308" s="96">
        <f>'E9'!$N$102</f>
        <v>0</v>
      </c>
      <c r="E308" s="97">
        <f>$E$42</f>
        <v>3</v>
      </c>
      <c r="F308" s="114">
        <f>'E9'!$J$94</f>
        <v>11</v>
      </c>
      <c r="G308" s="115">
        <f>'E9'!$K$94</f>
        <v>4.363425925925926E-3</v>
      </c>
      <c r="K308" s="422" t="s">
        <v>36</v>
      </c>
      <c r="L308" s="423"/>
      <c r="M308" s="96">
        <f>'E8'!$N$102</f>
        <v>0</v>
      </c>
      <c r="N308" s="97">
        <f>$E$42</f>
        <v>3</v>
      </c>
      <c r="O308" s="114">
        <f>'E8'!$J$94</f>
        <v>11</v>
      </c>
      <c r="P308" s="115">
        <f>'E8'!$K$94</f>
        <v>4.363425925925926E-3</v>
      </c>
    </row>
    <row r="309" spans="1:17" ht="21" customHeight="1" x14ac:dyDescent="0.25">
      <c r="B309" s="398" t="s">
        <v>117</v>
      </c>
      <c r="C309" s="399"/>
      <c r="D309" s="96">
        <f>'E9'!$N$103</f>
        <v>0</v>
      </c>
      <c r="E309" s="97">
        <f>$E$43</f>
        <v>4</v>
      </c>
      <c r="F309" s="114">
        <f>'E9'!$J$96</f>
        <v>12</v>
      </c>
      <c r="G309" s="115">
        <f>'E9'!$K$96</f>
        <v>4.1203703703703706E-3</v>
      </c>
      <c r="K309" s="398" t="s">
        <v>117</v>
      </c>
      <c r="L309" s="399"/>
      <c r="M309" s="96">
        <f>'E8'!$N$103</f>
        <v>0</v>
      </c>
      <c r="N309" s="97">
        <f>$E$43</f>
        <v>4</v>
      </c>
      <c r="O309" s="114">
        <f>'E8'!$J$96</f>
        <v>12</v>
      </c>
      <c r="P309" s="115">
        <f>'E8'!$K$96</f>
        <v>4.1203703703703706E-3</v>
      </c>
    </row>
    <row r="310" spans="1:17" ht="21" customHeight="1" x14ac:dyDescent="0.25">
      <c r="B310" s="398" t="s">
        <v>118</v>
      </c>
      <c r="C310" s="399"/>
      <c r="D310" s="96">
        <f>'E9'!$N$104</f>
        <v>0</v>
      </c>
      <c r="E310" s="97">
        <f>$E$44</f>
        <v>5</v>
      </c>
      <c r="F310" s="114">
        <f>'E9'!$J$98</f>
        <v>13</v>
      </c>
      <c r="G310" s="115">
        <f>'E9'!$K$98</f>
        <v>3.9004629629629628E-3</v>
      </c>
      <c r="K310" s="398" t="s">
        <v>118</v>
      </c>
      <c r="L310" s="399"/>
      <c r="M310" s="96">
        <f>'E8'!$N$104</f>
        <v>0</v>
      </c>
      <c r="N310" s="97">
        <f>$E$44</f>
        <v>5</v>
      </c>
      <c r="O310" s="114">
        <f>'E8'!$J$98</f>
        <v>13</v>
      </c>
      <c r="P310" s="115">
        <f>'E8'!$K$98</f>
        <v>3.9004629629629628E-3</v>
      </c>
    </row>
    <row r="311" spans="1:17" ht="21" customHeight="1" x14ac:dyDescent="0.25">
      <c r="B311" s="414" t="s">
        <v>112</v>
      </c>
      <c r="C311" s="415"/>
      <c r="D311" s="96">
        <f>'E9'!$N$105</f>
        <v>393.48707729733638</v>
      </c>
      <c r="E311" s="97">
        <f>$E$45</f>
        <v>6</v>
      </c>
      <c r="F311" s="114">
        <f>'E9'!$J$100</f>
        <v>14</v>
      </c>
      <c r="G311" s="115">
        <f>'E9'!$K$100</f>
        <v>3.7268518518518514E-3</v>
      </c>
      <c r="K311" s="414" t="s">
        <v>112</v>
      </c>
      <c r="L311" s="415"/>
      <c r="M311" s="96">
        <f>'E8'!$N$105</f>
        <v>393.48707729733638</v>
      </c>
      <c r="N311" s="97">
        <f>$E$45</f>
        <v>6</v>
      </c>
      <c r="O311" s="114">
        <f>'E8'!$J$100</f>
        <v>14</v>
      </c>
      <c r="P311" s="115">
        <f>'E8'!$K$100</f>
        <v>3.7268518518518514E-3</v>
      </c>
    </row>
    <row r="312" spans="1:17" ht="21" customHeight="1" x14ac:dyDescent="0.25">
      <c r="B312" s="388" t="s">
        <v>116</v>
      </c>
      <c r="C312" s="390">
        <f>'E9'!$P$102</f>
        <v>786.97415459467277</v>
      </c>
      <c r="D312" s="392" t="s">
        <v>10</v>
      </c>
      <c r="E312" s="97">
        <f>$E$46</f>
        <v>7</v>
      </c>
      <c r="F312" s="114">
        <f>'E9'!$J$102</f>
        <v>15</v>
      </c>
      <c r="G312" s="115">
        <f>'E9'!$K$102</f>
        <v>3.5648148148148154E-3</v>
      </c>
      <c r="K312" s="388" t="s">
        <v>116</v>
      </c>
      <c r="L312" s="390">
        <f>'E8'!$P$102</f>
        <v>786.97415459467277</v>
      </c>
      <c r="M312" s="392" t="s">
        <v>10</v>
      </c>
      <c r="N312" s="97">
        <f>$E$46</f>
        <v>7</v>
      </c>
      <c r="O312" s="114">
        <f>'E8'!$J$102</f>
        <v>15</v>
      </c>
      <c r="P312" s="115">
        <f>'E8'!$K$102</f>
        <v>3.5648148148148154E-3</v>
      </c>
    </row>
    <row r="313" spans="1:17" ht="21" customHeight="1" x14ac:dyDescent="0.25">
      <c r="B313" s="389"/>
      <c r="C313" s="391"/>
      <c r="D313" s="393"/>
      <c r="E313" s="97">
        <f>$E$47</f>
        <v>8</v>
      </c>
      <c r="F313" s="114">
        <f>'E9'!$J$104</f>
        <v>16</v>
      </c>
      <c r="G313" s="115">
        <f>'E9'!$K$104</f>
        <v>3.4375E-3</v>
      </c>
      <c r="K313" s="389"/>
      <c r="L313" s="391"/>
      <c r="M313" s="393"/>
      <c r="N313" s="97">
        <f>$E$47</f>
        <v>8</v>
      </c>
      <c r="O313" s="114">
        <f>'E8'!$J$104</f>
        <v>16</v>
      </c>
      <c r="P313" s="115">
        <f>'E8'!$K$104</f>
        <v>3.4375E-3</v>
      </c>
    </row>
    <row r="314" spans="1:17" ht="21" customHeight="1" x14ac:dyDescent="0.25">
      <c r="B314" s="374" t="s">
        <v>122</v>
      </c>
      <c r="C314" s="374"/>
      <c r="D314" s="98" t="str">
        <f>'Départ - Arrivée'!$AE$12</f>
        <v>Vestiaire Sud</v>
      </c>
      <c r="K314" s="374" t="s">
        <v>122</v>
      </c>
      <c r="L314" s="374"/>
      <c r="M314" s="98" t="str">
        <f>'Départ - Arrivée'!$AE$12</f>
        <v>Vestiaire Sud</v>
      </c>
    </row>
    <row r="315" spans="1:17" ht="21" customHeight="1" x14ac:dyDescent="0.25">
      <c r="A315" s="3"/>
      <c r="B315" s="3"/>
      <c r="F315" s="136" t="s">
        <v>23</v>
      </c>
      <c r="P315" s="3"/>
      <c r="Q315" s="3"/>
    </row>
    <row r="316" spans="1:17" ht="12.75" customHeight="1" x14ac:dyDescent="0.25">
      <c r="A316" s="3"/>
      <c r="B316" s="3"/>
      <c r="F316" s="136" t="s">
        <v>23</v>
      </c>
      <c r="P316" s="3"/>
      <c r="Q316" s="3"/>
    </row>
    <row r="317" spans="1:17" ht="15" customHeight="1" x14ac:dyDescent="0.25">
      <c r="A317" s="360"/>
      <c r="B317" s="368"/>
      <c r="C317" s="411" t="str">
        <f>'Balises - Cartes'!B29</f>
        <v>E10</v>
      </c>
      <c r="D317" s="412"/>
      <c r="E317" s="412"/>
      <c r="F317" s="413"/>
      <c r="G317" s="368"/>
      <c r="H317" s="368"/>
      <c r="I317" s="94"/>
      <c r="J317" s="368"/>
      <c r="K317" s="368"/>
      <c r="L317" s="411" t="str">
        <f>'Balises - Cartes'!B30</f>
        <v>E11</v>
      </c>
      <c r="M317" s="412"/>
      <c r="N317" s="412"/>
      <c r="O317" s="413"/>
      <c r="P317" s="368"/>
      <c r="Q317" s="359"/>
    </row>
    <row r="318" spans="1:17" ht="15" customHeight="1" x14ac:dyDescent="0.25">
      <c r="A318" s="365"/>
      <c r="B318" s="369"/>
      <c r="C318" s="358" t="s">
        <v>48</v>
      </c>
      <c r="D318" s="358"/>
      <c r="E318" s="378" t="str">
        <f t="shared" ref="E318" si="9">E3</f>
        <v>0600000000</v>
      </c>
      <c r="F318" s="379"/>
      <c r="G318" s="369"/>
      <c r="H318" s="369"/>
      <c r="I318" s="134"/>
      <c r="J318" s="369"/>
      <c r="K318" s="369"/>
      <c r="L318" s="358" t="s">
        <v>48</v>
      </c>
      <c r="M318" s="358"/>
      <c r="N318" s="378" t="str">
        <f>E3</f>
        <v>0600000000</v>
      </c>
      <c r="O318" s="379"/>
      <c r="P318" s="369"/>
      <c r="Q318" s="370"/>
    </row>
    <row r="319" spans="1:17" ht="15" customHeight="1" x14ac:dyDescent="0.25">
      <c r="A319" s="365"/>
      <c r="B319" s="369"/>
      <c r="C319" s="358" t="s">
        <v>49</v>
      </c>
      <c r="D319" s="358"/>
      <c r="E319" s="358" t="s">
        <v>50</v>
      </c>
      <c r="F319" s="358"/>
      <c r="G319" s="369"/>
      <c r="H319" s="369"/>
      <c r="I319" s="134"/>
      <c r="J319" s="369"/>
      <c r="K319" s="369"/>
      <c r="L319" s="358" t="s">
        <v>49</v>
      </c>
      <c r="M319" s="358"/>
      <c r="N319" s="358" t="s">
        <v>50</v>
      </c>
      <c r="O319" s="358"/>
      <c r="P319" s="369"/>
      <c r="Q319" s="370"/>
    </row>
    <row r="320" spans="1:17" ht="15" customHeight="1" x14ac:dyDescent="0.25">
      <c r="A320" s="365"/>
      <c r="B320" s="369"/>
      <c r="C320" s="358" t="s">
        <v>49</v>
      </c>
      <c r="D320" s="358"/>
      <c r="E320" s="373" t="s">
        <v>51</v>
      </c>
      <c r="F320" s="373"/>
      <c r="G320" s="369"/>
      <c r="H320" s="369"/>
      <c r="I320" s="134"/>
      <c r="J320" s="369"/>
      <c r="K320" s="369"/>
      <c r="L320" s="358" t="s">
        <v>49</v>
      </c>
      <c r="M320" s="358"/>
      <c r="N320" s="373" t="s">
        <v>51</v>
      </c>
      <c r="O320" s="373"/>
      <c r="P320" s="369"/>
      <c r="Q320" s="370"/>
    </row>
    <row r="321" spans="1:17" ht="15" customHeight="1" x14ac:dyDescent="0.25">
      <c r="A321" s="365"/>
      <c r="B321" s="369"/>
      <c r="C321" s="359" t="str">
        <f>IF(C322="","","Balise n°1")</f>
        <v>Balise n°1</v>
      </c>
      <c r="D321" s="360"/>
      <c r="E321" s="359" t="str">
        <f>IF(F322="","","Balise n°4")</f>
        <v/>
      </c>
      <c r="F321" s="360"/>
      <c r="G321" s="369"/>
      <c r="H321" s="369"/>
      <c r="I321" s="134"/>
      <c r="J321" s="369"/>
      <c r="K321" s="369"/>
      <c r="L321" s="359" t="str">
        <f>IF(L322="","","Balise n°1")</f>
        <v>Balise n°1</v>
      </c>
      <c r="M321" s="360"/>
      <c r="N321" s="359" t="str">
        <f>IF(O322="","","Balise n°4")</f>
        <v/>
      </c>
      <c r="O321" s="360"/>
      <c r="P321" s="369"/>
      <c r="Q321" s="370"/>
    </row>
    <row r="322" spans="1:17" ht="15" customHeight="1" x14ac:dyDescent="0.25">
      <c r="A322" s="365"/>
      <c r="B322" s="370"/>
      <c r="C322" s="127">
        <f>IF(INDEX('Balises - Cartes'!$B$9:$L$36,MATCH('Fiches de poinçon.(ss numéro )'!C317,'Balises - Cartes'!$B$9:$B$36,0),2)="","",INDEX('Balises - Cartes'!$B$9:$L$36,MATCH('Fiches de poinçon.(ss numéro )'!C317,'Balises - Cartes'!$B$9:$B$36,0),2))</f>
        <v>50</v>
      </c>
      <c r="D322" s="132">
        <f>TIME(,,((M354/1000/$F$43)*60+'Départ - Arrivée'!$AG$12)*60)</f>
        <v>2.7546296296296294E-3</v>
      </c>
      <c r="E322" s="132">
        <f>TIME(,,((M357/1000/$F$43)*60+'Départ - Arrivée'!$AG$12)*60+((M356/1000/$F$43)*60+'Départ - Arrivée'!$AG$12)*60+((M355/1000/$F$43)*60+'Départ - Arrivée'!$AG$12)*60+((M354/1000/$F$43)*60+'Départ - Arrivée'!$AG$12)*60)</f>
        <v>6.9212962962962969E-3</v>
      </c>
      <c r="F322" s="127" t="str">
        <f>IF(INDEX('Balises - Cartes'!$B$9:$L$36,MATCH('Fiches de poinçon.(ss numéro )'!C317,'Balises - Cartes'!$B$9:$B$36,0),5)="","",INDEX('Balises - Cartes'!$B$9:$L$36,MATCH('Fiches de poinçon.(ss numéro )'!C317,'Balises - Cartes'!$B$9:$B$36,0),5))</f>
        <v/>
      </c>
      <c r="G322" s="369"/>
      <c r="H322" s="369"/>
      <c r="I322" s="134"/>
      <c r="J322" s="369"/>
      <c r="K322" s="369"/>
      <c r="L322" s="127">
        <f>IF(INDEX('Balises - Cartes'!$B$9:$L$36,MATCH('Fiches de poinçon.(ss numéro )'!L317,'Balises - Cartes'!$B$9:$B$36,0),2)="","",INDEX('Balises - Cartes'!$B$9:$L$36,MATCH('Fiches de poinçon.(ss numéro )'!L317,'Balises - Cartes'!$B$9:$B$36,0),2))</f>
        <v>50</v>
      </c>
      <c r="M322" s="132">
        <f>TIME(,,((D354/1000/$F$43)*60+'Départ - Arrivée'!$AG$12)*60)</f>
        <v>2.7546296296296294E-3</v>
      </c>
      <c r="N322" s="132">
        <f>TIME(,,((D357/1000/$F$43)*60+'Départ - Arrivée'!$AG$12)*60+((D356/1000/$F$43)*60+'Départ - Arrivée'!$AG$12)*60+((D355/1000/$F$43)*60+'Départ - Arrivée'!$AG$12)*60+((D354/1000/$F$43)*60+'Départ - Arrivée'!$AG$12)*60)</f>
        <v>6.9212962962962969E-3</v>
      </c>
      <c r="O322" s="127" t="str">
        <f>IF(INDEX('Balises - Cartes'!$B$9:$L$36,MATCH('Fiches de poinçon.(ss numéro )'!L317,'Balises - Cartes'!$B$9:$B$36,0),5)="","",INDEX('Balises - Cartes'!$B$9:$L$36,MATCH('Fiches de poinçon.(ss numéro )'!L317,'Balises - Cartes'!$B$9:$B$36,0),5))</f>
        <v/>
      </c>
      <c r="P322" s="369"/>
      <c r="Q322" s="370"/>
    </row>
    <row r="323" spans="1:17" ht="15" customHeight="1" x14ac:dyDescent="0.25">
      <c r="A323" s="365"/>
      <c r="B323" s="369"/>
      <c r="C323" s="361" t="s">
        <v>113</v>
      </c>
      <c r="D323" s="362"/>
      <c r="E323" s="366" t="s">
        <v>114</v>
      </c>
      <c r="F323" s="367"/>
      <c r="G323" s="369"/>
      <c r="H323" s="369"/>
      <c r="I323" s="134"/>
      <c r="J323" s="369"/>
      <c r="K323" s="369"/>
      <c r="L323" s="361" t="s">
        <v>113</v>
      </c>
      <c r="M323" s="375"/>
      <c r="N323" s="366" t="s">
        <v>114</v>
      </c>
      <c r="O323" s="367"/>
      <c r="P323" s="369"/>
      <c r="Q323" s="370"/>
    </row>
    <row r="324" spans="1:17" ht="33" customHeight="1" x14ac:dyDescent="0.25">
      <c r="A324" s="365"/>
      <c r="B324" s="369"/>
      <c r="C324" s="356" t="str">
        <f>IF('Fiches de poinçon.(ss numéro )'!C322="","",INDEX('Description des balises'!$A$1:$C$76,MATCH('Fiches de poinçon.(ss numéro )'!C322,'Description des balises'!$A$1:$A$76,0),2))</f>
        <v>Jonction des sentiers</v>
      </c>
      <c r="D324" s="357"/>
      <c r="E324" s="356" t="str">
        <f>IF('Fiches de poinçon.(ss numéro )'!F322="","",INDEX('Description des balises'!$A$1:$C$76,MATCH('Fiches de poinçon.(ss numéro )'!F322,'Description des balises'!$A$1:$A$76,0),2))</f>
        <v/>
      </c>
      <c r="F324" s="357"/>
      <c r="G324" s="369"/>
      <c r="H324" s="369"/>
      <c r="I324" s="134"/>
      <c r="J324" s="369"/>
      <c r="K324" s="369"/>
      <c r="L324" s="356" t="str">
        <f>IF('Fiches de poinçon.(ss numéro )'!L322="","",INDEX('Description des balises'!$A$1:$C$76,MATCH('Fiches de poinçon.(ss numéro )'!L322,'Description des balises'!$A$1:$A$76,0),2))</f>
        <v>Jonction des sentiers</v>
      </c>
      <c r="M324" s="357"/>
      <c r="N324" s="356" t="str">
        <f>IF('Fiches de poinçon.(ss numéro )'!O322="","",INDEX('Description des balises'!$A$1:$C$76,MATCH('Fiches de poinçon.(ss numéro )'!O322,'Description des balises'!$A$1:$A$76,0),2))</f>
        <v/>
      </c>
      <c r="O324" s="357"/>
      <c r="P324" s="369"/>
      <c r="Q324" s="370"/>
    </row>
    <row r="325" spans="1:17" ht="15" customHeight="1" x14ac:dyDescent="0.25">
      <c r="A325" s="363"/>
      <c r="B325" s="360"/>
      <c r="C325" s="359" t="str">
        <f>IF(C326="","","Balise n°2")</f>
        <v/>
      </c>
      <c r="D325" s="360"/>
      <c r="E325" s="359" t="str">
        <f>IF(F326="","","Balise n°5")</f>
        <v/>
      </c>
      <c r="F325" s="360"/>
      <c r="G325" s="359"/>
      <c r="H325" s="360"/>
      <c r="I325" s="134"/>
      <c r="J325" s="363"/>
      <c r="K325" s="360"/>
      <c r="L325" s="359" t="str">
        <f>IF(L326="","","Balise n°2")</f>
        <v/>
      </c>
      <c r="M325" s="360"/>
      <c r="N325" s="359" t="str">
        <f>IF(O326="","","Balise n°5")</f>
        <v/>
      </c>
      <c r="O325" s="360"/>
      <c r="P325" s="359"/>
      <c r="Q325" s="363"/>
    </row>
    <row r="326" spans="1:17" ht="15" customHeight="1" x14ac:dyDescent="0.25">
      <c r="A326" s="364"/>
      <c r="B326" s="365"/>
      <c r="C326" s="127" t="str">
        <f>IF(INDEX('Balises - Cartes'!$B$9:$L$36,MATCH('Fiches de poinçon.(ss numéro )'!C317,'Balises - Cartes'!$B$9:$B$36,0),3)="","",INDEX('Balises - Cartes'!$B$9:$L$36,MATCH('Fiches de poinçon.(ss numéro )'!C317,'Balises - Cartes'!$B$9:$B$36,0),3))</f>
        <v/>
      </c>
      <c r="D326" s="132">
        <f>TIME(,,((M355/1000/$F$43)*60+'Départ - Arrivée'!$AG$12)*60+((M354/1000/$F$43)*60+'Départ - Arrivée'!$AG$12)*60)</f>
        <v>4.1435185185185186E-3</v>
      </c>
      <c r="E326" s="132">
        <f>TIME(,,((M358/1000/$F$43)*60+'Départ - Arrivée'!$AG$12)*60+((M357/1000/$F$43)*60+'Départ - Arrivée'!$AG$12)*60+((M356/1000/$F$43)*60+'Départ - Arrivée'!$AG$12)*60+((M355/1000/$F$43)*60+'Départ - Arrivée'!$AG$12)*60+((M354/1000/$F$43)*60+'Départ - Arrivée'!$AG$12)*60)</f>
        <v>8.3101851851851861E-3</v>
      </c>
      <c r="F326" s="127" t="str">
        <f>IF(INDEX('Balises - Cartes'!$B$9:$L$36,MATCH('Fiches de poinçon.(ss numéro )'!C317,'Balises - Cartes'!$B$9:$B$36,0),6)="","",INDEX('Balises - Cartes'!$B$9:$L$36,MATCH('Fiches de poinçon.(ss numéro )'!C317,'Balises - Cartes'!$B$9:$B$36,0),6))</f>
        <v/>
      </c>
      <c r="G326" s="370"/>
      <c r="H326" s="365"/>
      <c r="I326" s="134"/>
      <c r="J326" s="364"/>
      <c r="K326" s="365"/>
      <c r="L326" s="127" t="str">
        <f>IF(INDEX('Balises - Cartes'!$B$9:$L$36,MATCH('Fiches de poinçon.(ss numéro )'!L317,'Balises - Cartes'!$B$9:$B$36,0),3)="","",INDEX('Balises - Cartes'!$B$9:$L$36,MATCH('Fiches de poinçon.(ss numéro )'!L317,'Balises - Cartes'!$B$9:$B$36,0),3))</f>
        <v/>
      </c>
      <c r="M326" s="132">
        <f>TIME(,,((D355/1000/$F$43)*60+'Départ - Arrivée'!$AG$12)*60+((D354/1000/$F$43)*60+'Départ - Arrivée'!$AG$12)*60)</f>
        <v>4.1435185185185186E-3</v>
      </c>
      <c r="N326" s="132">
        <f>TIME(,,((D358/1000/$F$43)*60+'Départ - Arrivée'!$AG$12)*60+((D357/1000/$F$43)*60+'Départ - Arrivée'!$AG$12)*60+((D356/1000/$F$43)*60+'Départ - Arrivée'!$AG$12)*60+((D355/1000/$F$43)*60+'Départ - Arrivée'!$AG$12)*60+((D354/1000/$F$43)*60+'Départ - Arrivée'!$AG$12)*60)</f>
        <v>8.3101851851851861E-3</v>
      </c>
      <c r="O326" s="127" t="str">
        <f>IF(INDEX('Balises - Cartes'!$B$9:$L$36,MATCH('Fiches de poinçon.(ss numéro )'!L317,'Balises - Cartes'!$B$9:$B$36,0),6)="","",INDEX('Balises - Cartes'!$B$9:$L$36,MATCH('Fiches de poinçon.(ss numéro )'!L317,'Balises - Cartes'!$B$9:$B$36,0),6))</f>
        <v/>
      </c>
      <c r="P326" s="370"/>
      <c r="Q326" s="364"/>
    </row>
    <row r="327" spans="1:17" ht="15" customHeight="1" x14ac:dyDescent="0.25">
      <c r="A327" s="364"/>
      <c r="B327" s="365"/>
      <c r="C327" s="361" t="s">
        <v>113</v>
      </c>
      <c r="D327" s="362"/>
      <c r="E327" s="366" t="s">
        <v>114</v>
      </c>
      <c r="F327" s="367"/>
      <c r="G327" s="370"/>
      <c r="H327" s="365"/>
      <c r="I327" s="134"/>
      <c r="J327" s="364"/>
      <c r="K327" s="365"/>
      <c r="L327" s="361" t="s">
        <v>113</v>
      </c>
      <c r="M327" s="362"/>
      <c r="N327" s="366" t="s">
        <v>114</v>
      </c>
      <c r="O327" s="367"/>
      <c r="P327" s="370"/>
      <c r="Q327" s="364"/>
    </row>
    <row r="328" spans="1:17" ht="33" customHeight="1" x14ac:dyDescent="0.25">
      <c r="A328" s="364"/>
      <c r="B328" s="365"/>
      <c r="C328" s="356" t="str">
        <f>IF('Fiches de poinçon.(ss numéro )'!C326="","",INDEX('Description des balises'!$A$1:$C$76,MATCH('Fiches de poinçon.(ss numéro )'!C326,'Description des balises'!$A$1:$A$76,0),2))</f>
        <v/>
      </c>
      <c r="D328" s="357"/>
      <c r="E328" s="356" t="str">
        <f>IF('Fiches de poinçon.(ss numéro )'!F326="","",INDEX('Description des balises'!$A$1:$C$76,MATCH('Fiches de poinçon.(ss numéro )'!F326,'Description des balises'!$A$1:$A$76,0),2))</f>
        <v/>
      </c>
      <c r="F328" s="357"/>
      <c r="G328" s="370"/>
      <c r="H328" s="365"/>
      <c r="I328" s="134"/>
      <c r="J328" s="364"/>
      <c r="K328" s="365"/>
      <c r="L328" s="356" t="str">
        <f>IF('Fiches de poinçon.(ss numéro )'!L326="","",INDEX('Description des balises'!$A$1:$C$76,MATCH('Fiches de poinçon.(ss numéro )'!L326,'Description des balises'!$A$1:$A$76,0),2))</f>
        <v/>
      </c>
      <c r="M328" s="357"/>
      <c r="N328" s="356" t="str">
        <f>IF('Fiches de poinçon.(ss numéro )'!O326="","",INDEX('Description des balises'!$A$1:$C$76,MATCH('Fiches de poinçon.(ss numéro )'!O326,'Description des balises'!$A$1:$A$76,0),2))</f>
        <v/>
      </c>
      <c r="O328" s="357"/>
      <c r="P328" s="402"/>
      <c r="Q328" s="396"/>
    </row>
    <row r="329" spans="1:17" ht="15" customHeight="1" x14ac:dyDescent="0.25">
      <c r="A329" s="363"/>
      <c r="B329" s="360"/>
      <c r="C329" s="359" t="str">
        <f>IF(C330="","","Balise n°3")</f>
        <v/>
      </c>
      <c r="D329" s="360"/>
      <c r="E329" s="359" t="str">
        <f>IF(F330="","","Balise n°6")</f>
        <v/>
      </c>
      <c r="F329" s="360"/>
      <c r="G329" s="359"/>
      <c r="H329" s="360"/>
      <c r="I329" s="134"/>
      <c r="J329" s="359"/>
      <c r="K329" s="360"/>
      <c r="L329" s="359" t="str">
        <f>IF(L330="","","Balise n°3")</f>
        <v/>
      </c>
      <c r="M329" s="360"/>
      <c r="N329" s="359" t="str">
        <f>IF(O330="","","Balise n°6")</f>
        <v/>
      </c>
      <c r="O329" s="360"/>
      <c r="P329" s="359"/>
      <c r="Q329" s="363"/>
    </row>
    <row r="330" spans="1:17" ht="15" customHeight="1" x14ac:dyDescent="0.25">
      <c r="A330" s="364"/>
      <c r="B330" s="365"/>
      <c r="C330" s="127" t="str">
        <f>IF(INDEX('Balises - Cartes'!$B$9:$L$36,MATCH('Fiches de poinçon.(ss numéro )'!C317,'Balises - Cartes'!$B$9:$B$36,0),4)="","",INDEX('Balises - Cartes'!$B$9:$L$36,MATCH('Fiches de poinçon.(ss numéro )'!C317,'Balises - Cartes'!$B$9:$B$36,0),4))</f>
        <v/>
      </c>
      <c r="D330" s="132">
        <f>TIME(,,((M356/1000/$F$43)*60+'Départ - Arrivée'!$AG$12)*60+((M355/1000/$F$43)*60+'Départ - Arrivée'!$AG$12)*60+((M354/1000/$F$43)*60+'Départ - Arrivée'!$AG$12)*60)</f>
        <v>5.5324074074074069E-3</v>
      </c>
      <c r="E330" s="132">
        <f>TIME(,,((M359/1000/$F$43)*60+'Départ - Arrivée'!$AG$12)*60+((M358/1000/$F$43)*60+'Départ - Arrivée'!$AG$12)*60+((M357/1000/$F$43)*60+'Départ - Arrivée'!$AG$12)*60+((M356/1000/$F$43)*60+'Départ - Arrivée'!$AG$12)*60+((M355/1000/$F$43)*60+'Départ - Arrivée'!$AG$12)*60+((M354/1000/$F$43)*60+'Départ - Arrivée'!$AG$12)*60)</f>
        <v>9.6990740740740735E-3</v>
      </c>
      <c r="F330" s="127" t="str">
        <f>IF(INDEX('Balises - Cartes'!$B$9:$L$36,MATCH('Fiches de poinçon.(ss numéro )'!C317,'Balises - Cartes'!$B$9:$B$36,0),7)="","",INDEX('Balises - Cartes'!$B$9:$L$36,MATCH('Fiches de poinçon.(ss numéro )'!C317,'Balises - Cartes'!$B$9:$B$36,0),7))</f>
        <v/>
      </c>
      <c r="G330" s="370"/>
      <c r="H330" s="365"/>
      <c r="I330" s="134"/>
      <c r="J330" s="370"/>
      <c r="K330" s="365"/>
      <c r="L330" s="127" t="str">
        <f>IF(INDEX('Balises - Cartes'!$B$9:$L$36,MATCH('Fiches de poinçon.(ss numéro )'!L317,'Balises - Cartes'!$B$9:$B$36,0),4)="","",INDEX('Balises - Cartes'!$B$9:$L$36,MATCH('Fiches de poinçon.(ss numéro )'!L317,'Balises - Cartes'!$B$9:$B$36,0),4))</f>
        <v/>
      </c>
      <c r="M330" s="132">
        <f>TIME(,,((D356/1000/$F$43)*60+'Départ - Arrivée'!$AG$12)*60+((D355/1000/$F$43)*60+'Départ - Arrivée'!$AG$12)*60+((D354/1000/$F$43)*60+'Départ - Arrivée'!$AG$12)*60)</f>
        <v>5.5324074074074069E-3</v>
      </c>
      <c r="N330" s="132">
        <f>TIME(,,((D359/1000/$F$43)*60+'Départ - Arrivée'!$AG$12)*60+((D358/1000/$F$43)*60+'Départ - Arrivée'!$AG$12)*60+((D357/1000/$F$43)*60+'Départ - Arrivée'!$AG$12)*60+((D356/1000/$F$43)*60+'Départ - Arrivée'!$AG$12)*60+((D355/1000/$F$43)*60+'Départ - Arrivée'!$AG$12)*60+((D354/1000/$F$43)*60+'Départ - Arrivée'!$AG$12)*60)</f>
        <v>9.6990740740740735E-3</v>
      </c>
      <c r="O330" s="127" t="str">
        <f>IF(INDEX('Balises - Cartes'!$B$9:$L$36,MATCH('Fiches de poinçon.(ss numéro )'!L317,'Balises - Cartes'!$B$9:$B$36,0),7)="","",INDEX('Balises - Cartes'!$B$9:$L$36,MATCH('Fiches de poinçon.(ss numéro )'!L317,'Balises - Cartes'!$B$9:$B$36,0),7))</f>
        <v/>
      </c>
      <c r="P330" s="370"/>
      <c r="Q330" s="364"/>
    </row>
    <row r="331" spans="1:17" ht="15" customHeight="1" x14ac:dyDescent="0.25">
      <c r="A331" s="364"/>
      <c r="B331" s="365"/>
      <c r="C331" s="361" t="s">
        <v>113</v>
      </c>
      <c r="D331" s="381"/>
      <c r="E331" s="366" t="s">
        <v>114</v>
      </c>
      <c r="F331" s="367"/>
      <c r="G331" s="370"/>
      <c r="H331" s="365"/>
      <c r="I331" s="134"/>
      <c r="J331" s="370"/>
      <c r="K331" s="365"/>
      <c r="L331" s="361" t="s">
        <v>113</v>
      </c>
      <c r="M331" s="381"/>
      <c r="N331" s="366" t="s">
        <v>114</v>
      </c>
      <c r="O331" s="367"/>
      <c r="P331" s="370"/>
      <c r="Q331" s="364"/>
    </row>
    <row r="332" spans="1:17" ht="33" customHeight="1" thickBot="1" x14ac:dyDescent="0.3">
      <c r="A332" s="364"/>
      <c r="B332" s="365"/>
      <c r="C332" s="376" t="str">
        <f>IF('Fiches de poinçon.(ss numéro )'!C330="","",INDEX('Description des balises'!$A$1:$C$76,MATCH('Fiches de poinçon.(ss numéro )'!C330,'Description des balises'!$A$1:$A$76,0),2))</f>
        <v/>
      </c>
      <c r="D332" s="377"/>
      <c r="E332" s="376" t="str">
        <f>IF('Fiches de poinçon.(ss numéro )'!F330="","",INDEX('Description des balises'!$A$1:$C$76,MATCH('Fiches de poinçon.(ss numéro )'!F330,'Description des balises'!$A$1:$A$76,0),2))</f>
        <v/>
      </c>
      <c r="F332" s="377"/>
      <c r="G332" s="370"/>
      <c r="H332" s="365"/>
      <c r="I332" s="134"/>
      <c r="J332" s="370"/>
      <c r="K332" s="365"/>
      <c r="L332" s="376" t="str">
        <f>IF('Fiches de poinçon.(ss numéro )'!L330="","",INDEX('Description des balises'!$A$1:$C$76,MATCH('Fiches de poinçon.(ss numéro )'!L330,'Description des balises'!$A$1:$A$76,0),2))</f>
        <v/>
      </c>
      <c r="M332" s="377"/>
      <c r="N332" s="376" t="str">
        <f>IF('Fiches de poinçon.(ss numéro )'!O330="","",INDEX('Description des balises'!$A$1:$C$76,MATCH('Fiches de poinçon.(ss numéro )'!O330,'Description des balises'!$A$1:$A$76,0),2))</f>
        <v/>
      </c>
      <c r="O332" s="377"/>
      <c r="P332" s="370"/>
      <c r="Q332" s="364"/>
    </row>
    <row r="333" spans="1:17" ht="15" customHeight="1" thickTop="1" x14ac:dyDescent="0.25">
      <c r="A333" s="382"/>
      <c r="B333" s="380"/>
      <c r="C333" s="383" t="str">
        <f>'Balises - Cartes'!B31</f>
        <v>F1</v>
      </c>
      <c r="D333" s="384"/>
      <c r="E333" s="384"/>
      <c r="F333" s="385"/>
      <c r="G333" s="380"/>
      <c r="H333" s="380"/>
      <c r="I333" s="95"/>
      <c r="J333" s="380"/>
      <c r="K333" s="380"/>
      <c r="L333" s="383" t="str">
        <f>'Balises - Cartes'!B32</f>
        <v>F2</v>
      </c>
      <c r="M333" s="384"/>
      <c r="N333" s="384"/>
      <c r="O333" s="385"/>
      <c r="P333" s="400"/>
      <c r="Q333" s="401"/>
    </row>
    <row r="334" spans="1:17" ht="15" customHeight="1" x14ac:dyDescent="0.25">
      <c r="A334" s="365"/>
      <c r="B334" s="369"/>
      <c r="C334" s="358" t="s">
        <v>48</v>
      </c>
      <c r="D334" s="358"/>
      <c r="E334" s="378" t="str">
        <f>E3</f>
        <v>0600000000</v>
      </c>
      <c r="F334" s="379"/>
      <c r="G334" s="369"/>
      <c r="H334" s="369"/>
      <c r="I334" s="134"/>
      <c r="J334" s="369"/>
      <c r="K334" s="369"/>
      <c r="L334" s="358" t="s">
        <v>48</v>
      </c>
      <c r="M334" s="358"/>
      <c r="N334" s="378" t="str">
        <f t="shared" ref="N334" si="10">E3</f>
        <v>0600000000</v>
      </c>
      <c r="O334" s="379"/>
      <c r="P334" s="370"/>
      <c r="Q334" s="364"/>
    </row>
    <row r="335" spans="1:17" ht="15" customHeight="1" x14ac:dyDescent="0.25">
      <c r="A335" s="365"/>
      <c r="B335" s="369"/>
      <c r="C335" s="358" t="s">
        <v>49</v>
      </c>
      <c r="D335" s="358"/>
      <c r="E335" s="358" t="s">
        <v>50</v>
      </c>
      <c r="F335" s="358"/>
      <c r="G335" s="369"/>
      <c r="H335" s="369"/>
      <c r="I335" s="134"/>
      <c r="J335" s="369"/>
      <c r="K335" s="369"/>
      <c r="L335" s="358" t="s">
        <v>49</v>
      </c>
      <c r="M335" s="358"/>
      <c r="N335" s="358" t="s">
        <v>50</v>
      </c>
      <c r="O335" s="358"/>
      <c r="P335" s="370"/>
      <c r="Q335" s="364"/>
    </row>
    <row r="336" spans="1:17" ht="15" customHeight="1" x14ac:dyDescent="0.25">
      <c r="A336" s="365"/>
      <c r="B336" s="369"/>
      <c r="C336" s="358" t="s">
        <v>49</v>
      </c>
      <c r="D336" s="358"/>
      <c r="E336" s="373" t="s">
        <v>51</v>
      </c>
      <c r="F336" s="373"/>
      <c r="G336" s="369"/>
      <c r="H336" s="369"/>
      <c r="I336" s="134"/>
      <c r="J336" s="369"/>
      <c r="K336" s="369"/>
      <c r="L336" s="358" t="s">
        <v>49</v>
      </c>
      <c r="M336" s="358"/>
      <c r="N336" s="373" t="s">
        <v>51</v>
      </c>
      <c r="O336" s="373"/>
      <c r="P336" s="370"/>
      <c r="Q336" s="364"/>
    </row>
    <row r="337" spans="1:17" ht="15" customHeight="1" x14ac:dyDescent="0.25">
      <c r="A337" s="365"/>
      <c r="B337" s="369"/>
      <c r="C337" s="359" t="str">
        <f>IF(C338="","","Balise n°1")</f>
        <v>Balise n°1</v>
      </c>
      <c r="D337" s="360"/>
      <c r="E337" s="359" t="str">
        <f>IF(F338="","","Balise n°4")</f>
        <v/>
      </c>
      <c r="F337" s="360"/>
      <c r="G337" s="369"/>
      <c r="H337" s="369"/>
      <c r="I337" s="134"/>
      <c r="J337" s="369"/>
      <c r="K337" s="369"/>
      <c r="L337" s="359" t="str">
        <f>IF(L338="","","Balise n°1")</f>
        <v>Balise n°1</v>
      </c>
      <c r="M337" s="360"/>
      <c r="N337" s="359" t="str">
        <f>IF(O338="","","Balise n°4")</f>
        <v/>
      </c>
      <c r="O337" s="360"/>
      <c r="P337" s="370"/>
      <c r="Q337" s="364"/>
    </row>
    <row r="338" spans="1:17" ht="15" customHeight="1" x14ac:dyDescent="0.25">
      <c r="A338" s="365"/>
      <c r="B338" s="369"/>
      <c r="C338" s="127">
        <f>IF(INDEX('Balises - Cartes'!$B$9:$L$36,MATCH('Fiches de poinçon.(ss numéro )'!C333,'Balises - Cartes'!$B$9:$B$36,0),2)="","",INDEX('Balises - Cartes'!$B$9:$L$36,MATCH('Fiches de poinçon.(ss numéro )'!C333,'Balises - Cartes'!$B$9:$B$36,0),2))</f>
        <v>20</v>
      </c>
      <c r="D338" s="132">
        <f>TIME(,,((M368/1000/$F$43)*60+'Départ - Arrivée'!$AG$12)*60)</f>
        <v>7.4884259259259262E-3</v>
      </c>
      <c r="E338" s="132">
        <f>TIME(,,((M371/1000/$F$43)*60+'Départ - Arrivée'!$AG$12)*60+((M370/1000/$F$43)*60+'Départ - Arrivée'!$AG$12)*60+((M369/1000/$F$43)*60+'Départ - Arrivée'!$AG$12)*60+((M368/1000/$F$43)*60+'Départ - Arrivée'!$AG$12)*60)</f>
        <v>1.1655092592592594E-2</v>
      </c>
      <c r="F338" s="127" t="str">
        <f>IF(INDEX('Balises - Cartes'!$B$9:$L$36,MATCH('Fiches de poinçon.(ss numéro )'!C333,'Balises - Cartes'!$B$9:$B$36,0),5)="","",INDEX('Balises - Cartes'!$B$9:$L$36,MATCH('Fiches de poinçon.(ss numéro )'!C333,'Balises - Cartes'!$B$9:$B$36,0),5))</f>
        <v/>
      </c>
      <c r="G338" s="369"/>
      <c r="H338" s="369"/>
      <c r="I338" s="134"/>
      <c r="J338" s="369"/>
      <c r="K338" s="369"/>
      <c r="L338" s="127">
        <f>IF(INDEX('Balises - Cartes'!$B$9:$L$36,MATCH('Fiches de poinçon.(ss numéro )'!L333,'Balises - Cartes'!$B$9:$B$36,0),2)="","",INDEX('Balises - Cartes'!$B$9:$L$36,MATCH('Fiches de poinçon.(ss numéro )'!L333,'Balises - Cartes'!$B$9:$B$36,0),2))</f>
        <v>20</v>
      </c>
      <c r="M338" s="132">
        <f>TIME(,,((D368/1000/$F$43)*60+'Départ - Arrivée'!$AG$12)*60)</f>
        <v>7.4884259259259262E-3</v>
      </c>
      <c r="N338" s="132">
        <f>TIME(,,((D357/1000/$F$43)*60+'Départ - Arrivée'!$AG$12)*60+((D370/1000/$F$43)*60+'Départ - Arrivée'!$AG$12)*60+((D369/1000/$F$43)*60+'Départ - Arrivée'!$AG$12)*60+((D368/1000/$F$43)*60+'Départ - Arrivée'!$AG$12)*60)</f>
        <v>1.1655092592592594E-2</v>
      </c>
      <c r="O338" s="127" t="str">
        <f>IF(INDEX('Balises - Cartes'!$B$9:$L$36,MATCH('Fiches de poinçon.(ss numéro )'!L333,'Balises - Cartes'!$B$9:$B$36,0),5)="","",INDEX('Balises - Cartes'!$B$9:$L$36,MATCH('Fiches de poinçon.(ss numéro )'!L333,'Balises - Cartes'!$B$9:$B$36,0),5))</f>
        <v/>
      </c>
      <c r="P338" s="370"/>
      <c r="Q338" s="364"/>
    </row>
    <row r="339" spans="1:17" ht="15" customHeight="1" x14ac:dyDescent="0.25">
      <c r="A339" s="365"/>
      <c r="B339" s="369"/>
      <c r="C339" s="361" t="s">
        <v>113</v>
      </c>
      <c r="D339" s="362"/>
      <c r="E339" s="366" t="s">
        <v>114</v>
      </c>
      <c r="F339" s="367"/>
      <c r="G339" s="369"/>
      <c r="H339" s="369"/>
      <c r="I339" s="134"/>
      <c r="J339" s="369"/>
      <c r="K339" s="369"/>
      <c r="L339" s="361" t="s">
        <v>113</v>
      </c>
      <c r="M339" s="362"/>
      <c r="N339" s="366" t="s">
        <v>114</v>
      </c>
      <c r="O339" s="367"/>
      <c r="P339" s="370"/>
      <c r="Q339" s="364"/>
    </row>
    <row r="340" spans="1:17" ht="33" customHeight="1" x14ac:dyDescent="0.25">
      <c r="A340" s="365"/>
      <c r="B340" s="369"/>
      <c r="C340" s="356" t="str">
        <f>IF('Fiches de poinçon.(ss numéro )'!C338="","",INDEX('Description des balises'!$A$1:$C$76,MATCH('Fiches de poinçon.(ss numéro )'!C338,'Description des balises'!$A$1:$A$76,0),2))</f>
        <v>Pointe Nord-Est de la clairière</v>
      </c>
      <c r="D340" s="357"/>
      <c r="E340" s="356" t="str">
        <f>IF('Fiches de poinçon.(ss numéro )'!F338="","",INDEX('Description des balises'!$A$1:$C$76,MATCH('Fiches de poinçon.(ss numéro )'!F338,'Description des balises'!$A$1:$A$76,0),2))</f>
        <v/>
      </c>
      <c r="F340" s="357"/>
      <c r="G340" s="369"/>
      <c r="H340" s="369"/>
      <c r="I340" s="134"/>
      <c r="J340" s="369"/>
      <c r="K340" s="369"/>
      <c r="L340" s="356" t="str">
        <f>IF('Fiches de poinçon.(ss numéro )'!L338="","",INDEX('Description des balises'!$A$1:$C$76,MATCH('Fiches de poinçon.(ss numéro )'!L338,'Description des balises'!$A$1:$A$76,0),2))</f>
        <v>Pointe Nord-Est de la clairière</v>
      </c>
      <c r="M340" s="357"/>
      <c r="N340" s="356" t="str">
        <f>IF('Fiches de poinçon.(ss numéro )'!O338="","",INDEX('Description des balises'!$A$1:$C$76,MATCH('Fiches de poinçon.(ss numéro )'!O338,'Description des balises'!$A$1:$A$76,0),2))</f>
        <v/>
      </c>
      <c r="O340" s="357"/>
      <c r="P340" s="402"/>
      <c r="Q340" s="396"/>
    </row>
    <row r="341" spans="1:17" ht="15" customHeight="1" x14ac:dyDescent="0.25">
      <c r="A341" s="363"/>
      <c r="B341" s="360"/>
      <c r="C341" s="359" t="str">
        <f>IF(C342="","","Balise n°2")</f>
        <v/>
      </c>
      <c r="D341" s="360"/>
      <c r="E341" s="359" t="str">
        <f>IF(F342="","","Balise n°5")</f>
        <v/>
      </c>
      <c r="F341" s="360"/>
      <c r="G341" s="359"/>
      <c r="H341" s="360"/>
      <c r="I341" s="134"/>
      <c r="J341" s="363"/>
      <c r="K341" s="360"/>
      <c r="L341" s="359" t="str">
        <f>IF(L342="","","Balise n°2")</f>
        <v/>
      </c>
      <c r="M341" s="360"/>
      <c r="N341" s="359" t="str">
        <f>IF(O342="","","Balise n°5")</f>
        <v/>
      </c>
      <c r="O341" s="360"/>
      <c r="P341" s="359"/>
      <c r="Q341" s="363"/>
    </row>
    <row r="342" spans="1:17" ht="15" customHeight="1" x14ac:dyDescent="0.25">
      <c r="A342" s="364"/>
      <c r="B342" s="365"/>
      <c r="C342" s="127" t="str">
        <f>IF(INDEX('Balises - Cartes'!$B$9:$L$36,MATCH('Fiches de poinçon.(ss numéro )'!C333,'Balises - Cartes'!$B$9:$B$36,0),3)="","",INDEX('Balises - Cartes'!$B$9:$L$36,MATCH('Fiches de poinçon.(ss numéro )'!C333,'Balises - Cartes'!$B$9:$B$36,0),3))</f>
        <v/>
      </c>
      <c r="D342" s="132">
        <f>TIME(,,((M369/1000/$F$43)*60+'Départ - Arrivée'!$AG$12)*60+((M368/1000/$F$43)*60+'Départ - Arrivée'!$AG$12)*60)</f>
        <v>8.8773148148148153E-3</v>
      </c>
      <c r="E342" s="132">
        <f>TIME(,,((M372/1000/$F$43)*60+'Départ - Arrivée'!$AG$12)*60+((M371/1000/$F$43)*60+'Départ - Arrivée'!$AG$12)*60+((M370/1000/$F$43)*60+'Départ - Arrivée'!$AG$12)*60+((M369/1000/$F$43)*60+'Départ - Arrivée'!$AG$12)*60+((M368/1000/$F$43)*60+'Départ - Arrivée'!$AG$12)*60)</f>
        <v>1.3043981481481483E-2</v>
      </c>
      <c r="F342" s="127" t="str">
        <f>IF(INDEX('Balises - Cartes'!$B$9:$L$36,MATCH('Fiches de poinçon.(ss numéro )'!C333,'Balises - Cartes'!$B$9:$B$36,0),6)="","",INDEX('Balises - Cartes'!$B$9:$L$36,MATCH('Fiches de poinçon.(ss numéro )'!C333,'Balises - Cartes'!$B$9:$B$36,0),6))</f>
        <v/>
      </c>
      <c r="G342" s="370"/>
      <c r="H342" s="365"/>
      <c r="I342" s="134"/>
      <c r="J342" s="364"/>
      <c r="K342" s="365"/>
      <c r="L342" s="127" t="str">
        <f>IF(INDEX('Balises - Cartes'!$B$9:$L$36,MATCH('Fiches de poinçon.(ss numéro )'!L333,'Balises - Cartes'!$B$9:$B$36,0),3)="","",INDEX('Balises - Cartes'!$B$9:$L$36,MATCH('Fiches de poinçon.(ss numéro )'!L333,'Balises - Cartes'!$B$9:$B$36,0),3))</f>
        <v/>
      </c>
      <c r="M342" s="132">
        <f>TIME(,,((D369/1000/$F$43)*60+'Départ - Arrivée'!$AG$12)*60+((D368/1000/$F$43)*60+'Départ - Arrivée'!$AG$12)*60)</f>
        <v>8.8773148148148153E-3</v>
      </c>
      <c r="N342" s="132">
        <f>TIME(,,((D372/1000/$F$43)*60+'Départ - Arrivée'!$AG$12)*60+((D357/1000/$F$43)*60+'Départ - Arrivée'!$AG$12)*60+((D370/1000/$F$43)*60+'Départ - Arrivée'!$AG$12)*60+((D369/1000/$F$43)*60+'Départ - Arrivée'!$AG$12)*60+((D368/1000/$F$43)*60+'Départ - Arrivée'!$AG$12)*60)</f>
        <v>1.3043981481481483E-2</v>
      </c>
      <c r="O342" s="127" t="str">
        <f>IF(INDEX('Balises - Cartes'!$B$9:$L$36,MATCH('Fiches de poinçon.(ss numéro )'!L333,'Balises - Cartes'!$B$9:$B$36,0),6)="","",INDEX('Balises - Cartes'!$B$9:$L$36,MATCH('Fiches de poinçon.(ss numéro )'!L333,'Balises - Cartes'!$B$9:$B$36,0),6))</f>
        <v/>
      </c>
      <c r="P342" s="370"/>
      <c r="Q342" s="364"/>
    </row>
    <row r="343" spans="1:17" ht="15" customHeight="1" x14ac:dyDescent="0.25">
      <c r="A343" s="364"/>
      <c r="B343" s="365"/>
      <c r="C343" s="361" t="s">
        <v>113</v>
      </c>
      <c r="D343" s="362"/>
      <c r="E343" s="366" t="s">
        <v>114</v>
      </c>
      <c r="F343" s="367"/>
      <c r="G343" s="370"/>
      <c r="H343" s="365"/>
      <c r="I343" s="134"/>
      <c r="J343" s="364"/>
      <c r="K343" s="365"/>
      <c r="L343" s="361" t="s">
        <v>113</v>
      </c>
      <c r="M343" s="362"/>
      <c r="N343" s="366" t="s">
        <v>114</v>
      </c>
      <c r="O343" s="367"/>
      <c r="P343" s="370"/>
      <c r="Q343" s="364"/>
    </row>
    <row r="344" spans="1:17" ht="33" customHeight="1" x14ac:dyDescent="0.25">
      <c r="A344" s="364"/>
      <c r="B344" s="365"/>
      <c r="C344" s="356" t="str">
        <f>IF('Fiches de poinçon.(ss numéro )'!C342="","",INDEX('Description des balises'!$A$1:$C$76,MATCH('Fiches de poinçon.(ss numéro )'!C342,'Description des balises'!$A$1:$A$76,0),2))</f>
        <v/>
      </c>
      <c r="D344" s="357"/>
      <c r="E344" s="356" t="str">
        <f>IF('Fiches de poinçon.(ss numéro )'!F342="","",INDEX('Description des balises'!$A$1:$C$76,MATCH('Fiches de poinçon.(ss numéro )'!F342,'Description des balises'!$A$1:$A$76,0),2))</f>
        <v/>
      </c>
      <c r="F344" s="357"/>
      <c r="G344" s="370"/>
      <c r="H344" s="365"/>
      <c r="I344" s="134"/>
      <c r="J344" s="364"/>
      <c r="K344" s="365"/>
      <c r="L344" s="356" t="str">
        <f>IF('Fiches de poinçon.(ss numéro )'!L342="","",INDEX('Description des balises'!$A$1:$C$76,MATCH('Fiches de poinçon.(ss numéro )'!L342,'Description des balises'!$A$1:$A$76,0),2))</f>
        <v/>
      </c>
      <c r="M344" s="357"/>
      <c r="N344" s="356" t="str">
        <f>IF('Fiches de poinçon.(ss numéro )'!O342="","",INDEX('Description des balises'!$A$1:$C$76,MATCH('Fiches de poinçon.(ss numéro )'!O342,'Description des balises'!$A$1:$A$76,0),2))</f>
        <v/>
      </c>
      <c r="O344" s="357"/>
      <c r="P344" s="402"/>
      <c r="Q344" s="396"/>
    </row>
    <row r="345" spans="1:17" ht="15" customHeight="1" x14ac:dyDescent="0.25">
      <c r="A345" s="363"/>
      <c r="B345" s="360"/>
      <c r="C345" s="359" t="str">
        <f>IF(C346="","","Balise n°3")</f>
        <v/>
      </c>
      <c r="D345" s="360"/>
      <c r="E345" s="359" t="str">
        <f>IF(F346="","","Balise n°6")</f>
        <v/>
      </c>
      <c r="F345" s="360"/>
      <c r="G345" s="363"/>
      <c r="H345" s="360"/>
      <c r="I345" s="134"/>
      <c r="J345" s="363"/>
      <c r="K345" s="360"/>
      <c r="L345" s="359" t="str">
        <f>IF(L346="","","Balise n°3")</f>
        <v/>
      </c>
      <c r="M345" s="360"/>
      <c r="N345" s="359" t="str">
        <f>IF(O346="","","Balise n°6")</f>
        <v/>
      </c>
      <c r="O345" s="360"/>
      <c r="P345" s="363"/>
      <c r="Q345" s="363"/>
    </row>
    <row r="346" spans="1:17" ht="15" customHeight="1" x14ac:dyDescent="0.25">
      <c r="A346" s="364"/>
      <c r="B346" s="365"/>
      <c r="C346" s="127" t="str">
        <f>IF(INDEX('Balises - Cartes'!$B$9:$L$36,MATCH('Fiches de poinçon.(ss numéro )'!C333,'Balises - Cartes'!$B$9:$B$36,0),4)="","",INDEX('Balises - Cartes'!$B$9:$L$36,MATCH('Fiches de poinçon.(ss numéro )'!C333,'Balises - Cartes'!$B$9:$B$36,0),4))</f>
        <v/>
      </c>
      <c r="D346" s="132">
        <f>TIME(,,((M370/1000/$F$43)*60+'Départ - Arrivée'!$AG$12)*60+((M369/1000/$F$43)*60+'Départ - Arrivée'!$AG$12)*60+((M368/1000/$F$43)*60+'Départ - Arrivée'!$AG$12)*60)</f>
        <v>1.0266203703703703E-2</v>
      </c>
      <c r="E346" s="132">
        <f>TIME(,,((M373/1000/$F$43)*60+'Départ - Arrivée'!$AG$12)*60+((M372/1000/$F$43)*60+'Départ - Arrivée'!$AG$12)*60+((M371/1000/$F$43)*60+'Départ - Arrivée'!$AG$12)*60+((M370/1000/$F$43)*60+'Départ - Arrivée'!$AG$12)*60+((M369/1000/$F$43)*60+'Départ - Arrivée'!$AG$12)*60+((M368/1000/$F$43)*60+'Départ - Arrivée'!$AG$12)*60)</f>
        <v>1.4432870370370372E-2</v>
      </c>
      <c r="F346" s="127" t="str">
        <f>IF(INDEX('Balises - Cartes'!$B$9:$L$36,MATCH('Fiches de poinçon.(ss numéro )'!C333,'Balises - Cartes'!$B$9:$B$36,0),7)="","",INDEX('Balises - Cartes'!$B$9:$L$36,MATCH('Fiches de poinçon.(ss numéro )'!C333,'Balises - Cartes'!$B$9:$B$36,0),7))</f>
        <v/>
      </c>
      <c r="G346" s="364"/>
      <c r="H346" s="365"/>
      <c r="I346" s="134"/>
      <c r="J346" s="364"/>
      <c r="K346" s="365"/>
      <c r="L346" s="127" t="str">
        <f>IF(INDEX('Balises - Cartes'!$B$9:$L$36,MATCH('Fiches de poinçon.(ss numéro )'!L333,'Balises - Cartes'!$B$9:$B$36,0),4)="","",INDEX('Balises - Cartes'!$B$9:$L$36,MATCH('Fiches de poinçon.(ss numéro )'!L333,'Balises - Cartes'!$B$9:$B$36,0),4))</f>
        <v/>
      </c>
      <c r="M346" s="132">
        <f>TIME(,,((D370/1000/$F$43)*60+'Départ - Arrivée'!$AG$12)*60+((D369/1000/$F$43)*60+'Départ - Arrivée'!$AG$12)*60+((D368/1000/$F$43)*60+'Départ - Arrivée'!$AG$12)*60)</f>
        <v>1.0266203703703703E-2</v>
      </c>
      <c r="N346" s="132">
        <f>TIME(,,((D373/1000/$F$43)*60+'Départ - Arrivée'!$AG$12)*60+((D372/1000/$F$43)*60+'Départ - Arrivée'!$AG$12)*60+((D357/1000/$F$43)*60+'Départ - Arrivée'!$AG$12)*60+((D370/1000/$F$43)*60+'Départ - Arrivée'!$AG$12)*60+((D369/1000/$F$43)*60+'Départ - Arrivée'!$AG$12)*60+((D368/1000/$F$43)*60+'Départ - Arrivée'!$AG$12)*60)</f>
        <v>1.4432870370370372E-2</v>
      </c>
      <c r="O346" s="127" t="str">
        <f>IF(INDEX('Balises - Cartes'!$B$9:$L$36,MATCH('Fiches de poinçon.(ss numéro )'!L333,'Balises - Cartes'!$B$9:$B$36,0),7)="","",INDEX('Balises - Cartes'!$B$9:$L$36,MATCH('Fiches de poinçon.(ss numéro )'!L333,'Balises - Cartes'!$B$9:$B$36,0),7))</f>
        <v/>
      </c>
      <c r="P346" s="364"/>
      <c r="Q346" s="364"/>
    </row>
    <row r="347" spans="1:17" ht="15" customHeight="1" x14ac:dyDescent="0.25">
      <c r="A347" s="364"/>
      <c r="B347" s="365"/>
      <c r="C347" s="361" t="s">
        <v>113</v>
      </c>
      <c r="D347" s="381"/>
      <c r="E347" s="366" t="s">
        <v>114</v>
      </c>
      <c r="F347" s="367"/>
      <c r="G347" s="364"/>
      <c r="H347" s="365"/>
      <c r="I347" s="134"/>
      <c r="J347" s="364"/>
      <c r="K347" s="365"/>
      <c r="L347" s="361" t="s">
        <v>113</v>
      </c>
      <c r="M347" s="381"/>
      <c r="N347" s="366" t="s">
        <v>114</v>
      </c>
      <c r="O347" s="367"/>
      <c r="P347" s="364"/>
      <c r="Q347" s="364"/>
    </row>
    <row r="348" spans="1:17" ht="33" customHeight="1" x14ac:dyDescent="0.25">
      <c r="A348" s="396"/>
      <c r="B348" s="397"/>
      <c r="C348" s="376" t="str">
        <f>IF('Fiches de poinçon.(ss numéro )'!C346="","",INDEX('Description des balises'!$A$1:$C$76,MATCH('Fiches de poinçon.(ss numéro )'!C346,'Description des balises'!$A$1:$A$76,0),2))</f>
        <v/>
      </c>
      <c r="D348" s="377"/>
      <c r="E348" s="376" t="str">
        <f>IF('Fiches de poinçon.(ss numéro )'!F346="","",INDEX('Description des balises'!$A$1:$C$76,MATCH('Fiches de poinçon.(ss numéro )'!F346,'Description des balises'!$A$1:$A$76,0),2))</f>
        <v/>
      </c>
      <c r="F348" s="377"/>
      <c r="G348" s="396"/>
      <c r="H348" s="397"/>
      <c r="I348" s="108"/>
      <c r="J348" s="396"/>
      <c r="K348" s="397"/>
      <c r="L348" s="376" t="str">
        <f>IF('Fiches de poinçon.(ss numéro )'!L346="","",INDEX('Description des balises'!$A$1:$C$76,MATCH('Fiches de poinçon.(ss numéro )'!L346,'Description des balises'!$A$1:$A$76,0),2))</f>
        <v/>
      </c>
      <c r="M348" s="377"/>
      <c r="N348" s="376" t="str">
        <f>IF('Fiches de poinçon.(ss numéro )'!O346="","",INDEX('Description des balises'!$A$1:$C$76,MATCH('Fiches de poinçon.(ss numéro )'!O346,'Description des balises'!$A$1:$A$76,0),2))</f>
        <v/>
      </c>
      <c r="O348" s="377"/>
      <c r="P348" s="396"/>
      <c r="Q348" s="396"/>
    </row>
    <row r="349" spans="1:17" ht="15" customHeight="1" x14ac:dyDescent="0.25">
      <c r="A349" s="395"/>
      <c r="B349" s="395"/>
      <c r="C349" s="394"/>
      <c r="D349" s="394"/>
      <c r="E349" s="394"/>
      <c r="F349" s="394"/>
      <c r="G349" s="395"/>
      <c r="H349" s="395"/>
      <c r="I349" s="135"/>
      <c r="J349" s="394"/>
      <c r="K349" s="394"/>
      <c r="L349" s="394"/>
      <c r="M349" s="394"/>
      <c r="N349" s="394"/>
      <c r="O349" s="394"/>
      <c r="P349" s="394"/>
      <c r="Q349" s="394"/>
    </row>
    <row r="350" spans="1:17" ht="21" customHeight="1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</row>
    <row r="351" spans="1:17" ht="21" customHeight="1" x14ac:dyDescent="0.25">
      <c r="A351" s="77"/>
      <c r="B351" s="421" t="str">
        <f>'Balises - Cartes'!$B$2</f>
        <v>(nom de votre établissement)</v>
      </c>
      <c r="C351" s="421"/>
      <c r="D351" s="421"/>
      <c r="E351" s="421"/>
      <c r="F351" s="421"/>
      <c r="G351" s="421"/>
      <c r="H351" s="77"/>
      <c r="I351" s="77"/>
      <c r="J351" s="77"/>
      <c r="K351" s="421" t="str">
        <f>'Balises - Cartes'!$B$2</f>
        <v>(nom de votre établissement)</v>
      </c>
      <c r="L351" s="421"/>
      <c r="M351" s="421"/>
      <c r="N351" s="421"/>
      <c r="O351" s="421"/>
      <c r="P351" s="421"/>
    </row>
    <row r="352" spans="1:17" ht="21" customHeight="1" x14ac:dyDescent="0.25">
      <c r="A352" s="77"/>
      <c r="B352" s="405" t="s">
        <v>20</v>
      </c>
      <c r="C352" s="406"/>
      <c r="D352" s="407"/>
      <c r="E352" s="521" t="str">
        <f>$E$37</f>
        <v>Niveaux</v>
      </c>
      <c r="F352" s="417" t="s">
        <v>12</v>
      </c>
      <c r="G352" s="417" t="str">
        <f>$G$37</f>
        <v>Temps (min:sec)</v>
      </c>
      <c r="H352" s="77"/>
      <c r="I352" s="77"/>
      <c r="J352" s="77"/>
      <c r="K352" s="405" t="s">
        <v>20</v>
      </c>
      <c r="L352" s="406"/>
      <c r="M352" s="407"/>
      <c r="N352" s="521" t="str">
        <f>$E$37</f>
        <v>Niveaux</v>
      </c>
      <c r="O352" s="417" t="s">
        <v>12</v>
      </c>
      <c r="P352" s="417" t="str">
        <f>$G$37</f>
        <v>Temps (min:sec)</v>
      </c>
    </row>
    <row r="353" spans="1:16" ht="21" customHeight="1" x14ac:dyDescent="0.25">
      <c r="A353" s="77"/>
      <c r="B353" s="408"/>
      <c r="C353" s="409"/>
      <c r="D353" s="410"/>
      <c r="E353" s="522"/>
      <c r="F353" s="418"/>
      <c r="G353" s="418"/>
      <c r="H353" s="77"/>
      <c r="I353" s="77"/>
      <c r="J353" s="77"/>
      <c r="K353" s="408"/>
      <c r="L353" s="409"/>
      <c r="M353" s="410"/>
      <c r="N353" s="522"/>
      <c r="O353" s="418"/>
      <c r="P353" s="418"/>
    </row>
    <row r="354" spans="1:16" ht="21" customHeight="1" x14ac:dyDescent="0.25">
      <c r="A354" s="77"/>
      <c r="B354" s="414" t="s">
        <v>39</v>
      </c>
      <c r="C354" s="415"/>
      <c r="D354" s="96">
        <f>'E11'!$N$99</f>
        <v>393.48707729733638</v>
      </c>
      <c r="E354" s="97" t="str">
        <f>$E$39</f>
        <v>Marche</v>
      </c>
      <c r="F354" s="114">
        <f>'E11'!$J$88</f>
        <v>8</v>
      </c>
      <c r="G354" s="115">
        <f>'E11'!$K$88</f>
        <v>5.4861111111111117E-3</v>
      </c>
      <c r="H354" s="77"/>
      <c r="I354" s="77"/>
      <c r="J354" s="77"/>
      <c r="K354" s="414" t="s">
        <v>39</v>
      </c>
      <c r="L354" s="415"/>
      <c r="M354" s="96">
        <f>'E10'!$N$99</f>
        <v>393.48707729733638</v>
      </c>
      <c r="N354" s="97" t="str">
        <f>$E$39</f>
        <v>Marche</v>
      </c>
      <c r="O354" s="114">
        <f>'E10'!$J$88</f>
        <v>8</v>
      </c>
      <c r="P354" s="115">
        <f>'E10'!$K$88</f>
        <v>5.4861111111111117E-3</v>
      </c>
    </row>
    <row r="355" spans="1:16" ht="21" customHeight="1" x14ac:dyDescent="0.25">
      <c r="A355" s="77"/>
      <c r="B355" s="422" t="s">
        <v>38</v>
      </c>
      <c r="C355" s="423"/>
      <c r="D355" s="96">
        <f>'E11'!$N$100</f>
        <v>0</v>
      </c>
      <c r="E355" s="97">
        <f>$E$40</f>
        <v>1</v>
      </c>
      <c r="F355" s="114">
        <f>'E11'!$J$90</f>
        <v>9</v>
      </c>
      <c r="G355" s="115">
        <f>'E11'!$K$90</f>
        <v>5.0231481481481481E-3</v>
      </c>
      <c r="H355" s="77"/>
      <c r="I355" s="77"/>
      <c r="J355" s="77"/>
      <c r="K355" s="422" t="s">
        <v>38</v>
      </c>
      <c r="L355" s="423"/>
      <c r="M355" s="96">
        <f>'E10'!$N$100</f>
        <v>0</v>
      </c>
      <c r="N355" s="97">
        <f>$E$40</f>
        <v>1</v>
      </c>
      <c r="O355" s="114">
        <f>'E10'!$J$90</f>
        <v>9</v>
      </c>
      <c r="P355" s="115">
        <f>'E10'!$K$90</f>
        <v>5.0231481481481481E-3</v>
      </c>
    </row>
    <row r="356" spans="1:16" ht="21" customHeight="1" x14ac:dyDescent="0.25">
      <c r="A356" s="77"/>
      <c r="B356" s="422" t="s">
        <v>37</v>
      </c>
      <c r="C356" s="423"/>
      <c r="D356" s="96">
        <f>'E11'!$N$101</f>
        <v>0</v>
      </c>
      <c r="E356" s="97">
        <f>$E$41</f>
        <v>2</v>
      </c>
      <c r="F356" s="114">
        <f>'E11'!$J$92</f>
        <v>10</v>
      </c>
      <c r="G356" s="115">
        <f>'E11'!$K$92</f>
        <v>4.6643518518518518E-3</v>
      </c>
      <c r="H356" s="77"/>
      <c r="I356" s="77"/>
      <c r="J356" s="77"/>
      <c r="K356" s="422" t="s">
        <v>37</v>
      </c>
      <c r="L356" s="423"/>
      <c r="M356" s="96">
        <f>'E10'!$N$101</f>
        <v>0</v>
      </c>
      <c r="N356" s="97">
        <f>$E$41</f>
        <v>2</v>
      </c>
      <c r="O356" s="114">
        <f>'E10'!$J$92</f>
        <v>10</v>
      </c>
      <c r="P356" s="115">
        <f>'E10'!$K$92</f>
        <v>4.6643518518518518E-3</v>
      </c>
    </row>
    <row r="357" spans="1:16" ht="21" customHeight="1" x14ac:dyDescent="0.25">
      <c r="A357" s="77"/>
      <c r="B357" s="422" t="s">
        <v>36</v>
      </c>
      <c r="C357" s="423"/>
      <c r="D357" s="96">
        <f>'E11'!$N$102</f>
        <v>0</v>
      </c>
      <c r="E357" s="97">
        <f>$E$42</f>
        <v>3</v>
      </c>
      <c r="F357" s="114">
        <f>'E11'!$J$94</f>
        <v>11</v>
      </c>
      <c r="G357" s="115">
        <f>'E11'!$K$94</f>
        <v>4.363425925925926E-3</v>
      </c>
      <c r="H357" s="77"/>
      <c r="I357" s="77"/>
      <c r="J357" s="77"/>
      <c r="K357" s="422" t="s">
        <v>36</v>
      </c>
      <c r="L357" s="423"/>
      <c r="M357" s="96">
        <f>'E10'!$N$102</f>
        <v>0</v>
      </c>
      <c r="N357" s="97">
        <f>$E$42</f>
        <v>3</v>
      </c>
      <c r="O357" s="114">
        <f>'E10'!$J$94</f>
        <v>11</v>
      </c>
      <c r="P357" s="115">
        <f>'E10'!$K$94</f>
        <v>4.363425925925926E-3</v>
      </c>
    </row>
    <row r="358" spans="1:16" ht="21" customHeight="1" x14ac:dyDescent="0.25">
      <c r="A358" s="77"/>
      <c r="B358" s="398" t="s">
        <v>117</v>
      </c>
      <c r="C358" s="399"/>
      <c r="D358" s="96">
        <f>'E11'!$N$103</f>
        <v>0</v>
      </c>
      <c r="E358" s="97">
        <f>$E$43</f>
        <v>4</v>
      </c>
      <c r="F358" s="114">
        <f>'E11'!$J$96</f>
        <v>12</v>
      </c>
      <c r="G358" s="115">
        <f>'E11'!$K$96</f>
        <v>4.1203703703703706E-3</v>
      </c>
      <c r="H358" s="77"/>
      <c r="I358" s="77"/>
      <c r="J358" s="77"/>
      <c r="K358" s="398" t="s">
        <v>117</v>
      </c>
      <c r="L358" s="399"/>
      <c r="M358" s="96">
        <f>'E10'!$N$103</f>
        <v>0</v>
      </c>
      <c r="N358" s="97">
        <f>$E$43</f>
        <v>4</v>
      </c>
      <c r="O358" s="114">
        <f>'E10'!$J$96</f>
        <v>12</v>
      </c>
      <c r="P358" s="115">
        <f>'E10'!$K$96</f>
        <v>4.1203703703703706E-3</v>
      </c>
    </row>
    <row r="359" spans="1:16" ht="21" customHeight="1" x14ac:dyDescent="0.25">
      <c r="A359" s="77"/>
      <c r="B359" s="398" t="s">
        <v>118</v>
      </c>
      <c r="C359" s="399"/>
      <c r="D359" s="96">
        <f>'E11'!$N$104</f>
        <v>0</v>
      </c>
      <c r="E359" s="97">
        <f>$E$44</f>
        <v>5</v>
      </c>
      <c r="F359" s="114">
        <f>'E11'!$J$98</f>
        <v>13</v>
      </c>
      <c r="G359" s="115">
        <f>'E11'!$K$98</f>
        <v>3.9004629629629628E-3</v>
      </c>
      <c r="H359" s="77"/>
      <c r="I359" s="77"/>
      <c r="J359" s="77"/>
      <c r="K359" s="398" t="s">
        <v>118</v>
      </c>
      <c r="L359" s="399"/>
      <c r="M359" s="96">
        <f>'E10'!$N$104</f>
        <v>0</v>
      </c>
      <c r="N359" s="97">
        <f>$E$44</f>
        <v>5</v>
      </c>
      <c r="O359" s="114">
        <f>'E10'!$J$98</f>
        <v>13</v>
      </c>
      <c r="P359" s="115">
        <f>'E10'!$K$98</f>
        <v>3.9004629629629628E-3</v>
      </c>
    </row>
    <row r="360" spans="1:16" ht="21" customHeight="1" x14ac:dyDescent="0.25">
      <c r="A360" s="77"/>
      <c r="B360" s="414" t="s">
        <v>112</v>
      </c>
      <c r="C360" s="415"/>
      <c r="D360" s="96">
        <f>'E11'!$N$105</f>
        <v>393.48707729733638</v>
      </c>
      <c r="E360" s="97">
        <f>$E$45</f>
        <v>6</v>
      </c>
      <c r="F360" s="114">
        <f>'E11'!$J$100</f>
        <v>14</v>
      </c>
      <c r="G360" s="115">
        <f>'E11'!$K$100</f>
        <v>3.7268518518518514E-3</v>
      </c>
      <c r="H360" s="77"/>
      <c r="I360" s="77"/>
      <c r="J360" s="77"/>
      <c r="K360" s="414" t="s">
        <v>112</v>
      </c>
      <c r="L360" s="415"/>
      <c r="M360" s="96">
        <f>'E10'!$N$105</f>
        <v>393.48707729733638</v>
      </c>
      <c r="N360" s="97">
        <f>$E$45</f>
        <v>6</v>
      </c>
      <c r="O360" s="114">
        <f>'E10'!$J$100</f>
        <v>14</v>
      </c>
      <c r="P360" s="115">
        <f>'E10'!$K$100</f>
        <v>3.7268518518518514E-3</v>
      </c>
    </row>
    <row r="361" spans="1:16" ht="21" customHeight="1" x14ac:dyDescent="0.25">
      <c r="A361" s="77"/>
      <c r="B361" s="388" t="s">
        <v>116</v>
      </c>
      <c r="C361" s="390">
        <f>'E11'!$P$102</f>
        <v>786.97415459467277</v>
      </c>
      <c r="D361" s="392" t="s">
        <v>10</v>
      </c>
      <c r="E361" s="97">
        <f>$E$46</f>
        <v>7</v>
      </c>
      <c r="F361" s="114">
        <f>'E11'!$J$102</f>
        <v>15</v>
      </c>
      <c r="G361" s="115">
        <f>'E11'!$K$102</f>
        <v>3.5648148148148154E-3</v>
      </c>
      <c r="H361" s="77"/>
      <c r="I361" s="77"/>
      <c r="J361" s="77"/>
      <c r="K361" s="388" t="s">
        <v>116</v>
      </c>
      <c r="L361" s="390">
        <f>'E10'!$P$102</f>
        <v>786.97415459467277</v>
      </c>
      <c r="M361" s="392" t="s">
        <v>10</v>
      </c>
      <c r="N361" s="97">
        <f>$E$46</f>
        <v>7</v>
      </c>
      <c r="O361" s="114">
        <f>'E10'!$J$102</f>
        <v>15</v>
      </c>
      <c r="P361" s="115">
        <f>'E10'!$K$102</f>
        <v>3.5648148148148154E-3</v>
      </c>
    </row>
    <row r="362" spans="1:16" ht="21" customHeight="1" x14ac:dyDescent="0.25">
      <c r="B362" s="389"/>
      <c r="C362" s="391"/>
      <c r="D362" s="393"/>
      <c r="E362" s="97">
        <f>$E$47</f>
        <v>8</v>
      </c>
      <c r="F362" s="114">
        <f>'E11'!$J$104</f>
        <v>16</v>
      </c>
      <c r="G362" s="115">
        <f>'E11'!$K$104</f>
        <v>3.4375E-3</v>
      </c>
      <c r="K362" s="389"/>
      <c r="L362" s="391"/>
      <c r="M362" s="393"/>
      <c r="N362" s="97">
        <f>$E$47</f>
        <v>8</v>
      </c>
      <c r="O362" s="114">
        <f>'E10'!$J$104</f>
        <v>16</v>
      </c>
      <c r="P362" s="115">
        <f>'E10'!$K$104</f>
        <v>3.4375E-3</v>
      </c>
    </row>
    <row r="363" spans="1:16" ht="21" customHeight="1" x14ac:dyDescent="0.25">
      <c r="B363" s="374" t="s">
        <v>122</v>
      </c>
      <c r="C363" s="374"/>
      <c r="D363" s="98" t="str">
        <f>'Départ - Arrivée'!$AE$12</f>
        <v>Vestiaire Sud</v>
      </c>
      <c r="K363" s="374" t="s">
        <v>122</v>
      </c>
      <c r="L363" s="374"/>
      <c r="M363" s="98" t="str">
        <f>'Départ - Arrivée'!$AE$12</f>
        <v>Vestiaire Sud</v>
      </c>
    </row>
    <row r="364" spans="1:16" ht="21" customHeight="1" x14ac:dyDescent="0.25">
      <c r="B364" s="98"/>
      <c r="C364" s="98"/>
      <c r="D364" s="98"/>
      <c r="E364" s="98"/>
      <c r="F364" s="98"/>
      <c r="G364" s="98"/>
    </row>
    <row r="365" spans="1:16" ht="21" customHeight="1" x14ac:dyDescent="0.25">
      <c r="B365" s="421" t="str">
        <f>'Balises - Cartes'!$B$2</f>
        <v>(nom de votre établissement)</v>
      </c>
      <c r="C365" s="421"/>
      <c r="D365" s="421"/>
      <c r="E365" s="421"/>
      <c r="F365" s="421"/>
      <c r="G365" s="421"/>
      <c r="K365" s="421" t="str">
        <f>'Balises - Cartes'!$B$2</f>
        <v>(nom de votre établissement)</v>
      </c>
      <c r="L365" s="421"/>
      <c r="M365" s="421"/>
      <c r="N365" s="421"/>
      <c r="O365" s="421"/>
      <c r="P365" s="421"/>
    </row>
    <row r="366" spans="1:16" ht="21" customHeight="1" x14ac:dyDescent="0.25">
      <c r="B366" s="405" t="s">
        <v>20</v>
      </c>
      <c r="C366" s="406"/>
      <c r="D366" s="407"/>
      <c r="E366" s="521" t="str">
        <f>$E$37</f>
        <v>Niveaux</v>
      </c>
      <c r="F366" s="417" t="s">
        <v>12</v>
      </c>
      <c r="G366" s="417" t="str">
        <f>$G$37</f>
        <v>Temps (min:sec)</v>
      </c>
      <c r="K366" s="405" t="s">
        <v>20</v>
      </c>
      <c r="L366" s="406"/>
      <c r="M366" s="407"/>
      <c r="N366" s="521" t="str">
        <f>$E$37</f>
        <v>Niveaux</v>
      </c>
      <c r="O366" s="417" t="s">
        <v>12</v>
      </c>
      <c r="P366" s="417" t="str">
        <f>$G$37</f>
        <v>Temps (min:sec)</v>
      </c>
    </row>
    <row r="367" spans="1:16" ht="21" customHeight="1" x14ac:dyDescent="0.25">
      <c r="B367" s="408"/>
      <c r="C367" s="409"/>
      <c r="D367" s="410"/>
      <c r="E367" s="522"/>
      <c r="F367" s="418"/>
      <c r="G367" s="418"/>
      <c r="K367" s="408"/>
      <c r="L367" s="409"/>
      <c r="M367" s="410"/>
      <c r="N367" s="522"/>
      <c r="O367" s="418"/>
      <c r="P367" s="418"/>
    </row>
    <row r="368" spans="1:16" ht="21" customHeight="1" x14ac:dyDescent="0.25">
      <c r="B368" s="414" t="s">
        <v>39</v>
      </c>
      <c r="C368" s="415"/>
      <c r="D368" s="96">
        <f>'F2'!$D$39</f>
        <v>1758.9680371172183</v>
      </c>
      <c r="E368" s="97" t="str">
        <f>$E$39</f>
        <v>Marche</v>
      </c>
      <c r="F368" s="114">
        <f>'F2'!$P$37</f>
        <v>8</v>
      </c>
      <c r="G368" s="115">
        <f>'F2'!$Q$37</f>
        <v>1.9710648148148147E-2</v>
      </c>
      <c r="K368" s="414" t="s">
        <v>39</v>
      </c>
      <c r="L368" s="415"/>
      <c r="M368" s="96">
        <f>'F1'!$D$39</f>
        <v>1758.9680371172183</v>
      </c>
      <c r="N368" s="97" t="str">
        <f>$E$39</f>
        <v>Marche</v>
      </c>
      <c r="O368" s="114">
        <f>'F1'!$P$37</f>
        <v>8</v>
      </c>
      <c r="P368" s="115">
        <f>'F1'!$Q$37</f>
        <v>1.9710648148148147E-2</v>
      </c>
    </row>
    <row r="369" spans="1:17" ht="21" customHeight="1" x14ac:dyDescent="0.25">
      <c r="B369" s="422" t="s">
        <v>38</v>
      </c>
      <c r="C369" s="423"/>
      <c r="D369" s="96">
        <f>'F2'!$D$40</f>
        <v>0</v>
      </c>
      <c r="E369" s="97">
        <f>$E$40</f>
        <v>1</v>
      </c>
      <c r="F369" s="114">
        <f>'F2'!$P$38</f>
        <v>9</v>
      </c>
      <c r="G369" s="115">
        <f>'F2'!$Q$38</f>
        <v>1.7673611111111109E-2</v>
      </c>
      <c r="K369" s="422" t="s">
        <v>38</v>
      </c>
      <c r="L369" s="423"/>
      <c r="M369" s="96">
        <f>'F1'!$D$40</f>
        <v>0</v>
      </c>
      <c r="N369" s="97">
        <f>$E$40</f>
        <v>1</v>
      </c>
      <c r="O369" s="114">
        <f>'F1'!$P$38</f>
        <v>9</v>
      </c>
      <c r="P369" s="115">
        <f>'F1'!$Q$38</f>
        <v>1.7673611111111109E-2</v>
      </c>
    </row>
    <row r="370" spans="1:17" ht="21" customHeight="1" x14ac:dyDescent="0.25">
      <c r="B370" s="422" t="s">
        <v>37</v>
      </c>
      <c r="C370" s="423"/>
      <c r="D370" s="96">
        <f>'F2'!$D$41</f>
        <v>0</v>
      </c>
      <c r="E370" s="97">
        <f>$E$41</f>
        <v>2</v>
      </c>
      <c r="F370" s="114">
        <f>'F2'!$P$39</f>
        <v>10</v>
      </c>
      <c r="G370" s="115">
        <f>'F2'!$Q$39</f>
        <v>1.6041666666666666E-2</v>
      </c>
      <c r="K370" s="422" t="s">
        <v>37</v>
      </c>
      <c r="L370" s="423"/>
      <c r="M370" s="96">
        <f>'F1'!$D$41</f>
        <v>0</v>
      </c>
      <c r="N370" s="97">
        <f>$E$41</f>
        <v>2</v>
      </c>
      <c r="O370" s="114">
        <f>'F1'!$P$39</f>
        <v>10</v>
      </c>
      <c r="P370" s="115">
        <f>'F1'!$Q$39</f>
        <v>1.6041666666666666E-2</v>
      </c>
    </row>
    <row r="371" spans="1:17" ht="21" customHeight="1" x14ac:dyDescent="0.25">
      <c r="B371" s="422" t="s">
        <v>36</v>
      </c>
      <c r="C371" s="423"/>
      <c r="D371" s="96">
        <f>'F2'!$D$42</f>
        <v>0</v>
      </c>
      <c r="E371" s="97">
        <f>$E$42</f>
        <v>3</v>
      </c>
      <c r="F371" s="114">
        <f>'F2'!$P$40</f>
        <v>11</v>
      </c>
      <c r="G371" s="115">
        <f>'F2'!$Q$40</f>
        <v>1.4710648148148148E-2</v>
      </c>
      <c r="K371" s="422" t="s">
        <v>36</v>
      </c>
      <c r="L371" s="423"/>
      <c r="M371" s="96">
        <f>'F1'!$D$42</f>
        <v>0</v>
      </c>
      <c r="N371" s="97">
        <f>$E$42</f>
        <v>3</v>
      </c>
      <c r="O371" s="114">
        <f>'F1'!$P$40</f>
        <v>11</v>
      </c>
      <c r="P371" s="115">
        <f>'F1'!$Q$40</f>
        <v>1.4710648148148148E-2</v>
      </c>
    </row>
    <row r="372" spans="1:17" ht="21" customHeight="1" x14ac:dyDescent="0.25">
      <c r="B372" s="398" t="s">
        <v>117</v>
      </c>
      <c r="C372" s="399"/>
      <c r="D372" s="96">
        <f>'F2'!$D$43</f>
        <v>0</v>
      </c>
      <c r="E372" s="97">
        <f>$E$43</f>
        <v>4</v>
      </c>
      <c r="F372" s="114">
        <f>'F2'!$P$41</f>
        <v>12</v>
      </c>
      <c r="G372" s="115">
        <f>'F2'!$Q$41</f>
        <v>1.3599537037037037E-2</v>
      </c>
      <c r="K372" s="398" t="s">
        <v>117</v>
      </c>
      <c r="L372" s="399"/>
      <c r="M372" s="96">
        <f>'F1'!$D$43</f>
        <v>0</v>
      </c>
      <c r="N372" s="97">
        <f>$E$43</f>
        <v>4</v>
      </c>
      <c r="O372" s="114">
        <f>'F1'!$P$41</f>
        <v>12</v>
      </c>
      <c r="P372" s="115">
        <f>'F1'!$Q$41</f>
        <v>1.3599537037037037E-2</v>
      </c>
    </row>
    <row r="373" spans="1:17" ht="21" customHeight="1" x14ac:dyDescent="0.25">
      <c r="B373" s="398" t="s">
        <v>118</v>
      </c>
      <c r="C373" s="399"/>
      <c r="D373" s="96">
        <f>'F2'!$D$44</f>
        <v>0</v>
      </c>
      <c r="E373" s="97">
        <f>$E$44</f>
        <v>5</v>
      </c>
      <c r="F373" s="114">
        <f>'F2'!$P$42</f>
        <v>13</v>
      </c>
      <c r="G373" s="115">
        <f>'F2'!$Q$42</f>
        <v>1.2662037037037039E-2</v>
      </c>
      <c r="K373" s="398" t="s">
        <v>118</v>
      </c>
      <c r="L373" s="399"/>
      <c r="M373" s="96">
        <f>'F1'!$D$44</f>
        <v>0</v>
      </c>
      <c r="N373" s="97">
        <f>$E$44</f>
        <v>5</v>
      </c>
      <c r="O373" s="114">
        <f>'F1'!$P$42</f>
        <v>13</v>
      </c>
      <c r="P373" s="115">
        <f>'F1'!$Q$42</f>
        <v>1.2662037037037039E-2</v>
      </c>
    </row>
    <row r="374" spans="1:17" ht="21" customHeight="1" x14ac:dyDescent="0.25">
      <c r="B374" s="414" t="s">
        <v>112</v>
      </c>
      <c r="C374" s="415"/>
      <c r="D374" s="96">
        <f>'F2'!$D$45</f>
        <v>1758.9680371172183</v>
      </c>
      <c r="E374" s="97">
        <f>$E$45</f>
        <v>6</v>
      </c>
      <c r="F374" s="114">
        <f>'F2'!$P$43</f>
        <v>14</v>
      </c>
      <c r="G374" s="115">
        <f>'F2'!$Q$43</f>
        <v>1.1851851851851851E-2</v>
      </c>
      <c r="K374" s="414" t="s">
        <v>112</v>
      </c>
      <c r="L374" s="415"/>
      <c r="M374" s="96">
        <f>'F1'!$D$45</f>
        <v>1758.9680371172183</v>
      </c>
      <c r="N374" s="97">
        <f>$E$45</f>
        <v>6</v>
      </c>
      <c r="O374" s="114">
        <f>'F1'!$P$43</f>
        <v>14</v>
      </c>
      <c r="P374" s="115">
        <f>'F1'!$Q$43</f>
        <v>1.1851851851851851E-2</v>
      </c>
    </row>
    <row r="375" spans="1:17" ht="21" customHeight="1" x14ac:dyDescent="0.25">
      <c r="B375" s="388" t="s">
        <v>116</v>
      </c>
      <c r="C375" s="390">
        <f>'F2'!$X$27</f>
        <v>3517.9360742344365</v>
      </c>
      <c r="D375" s="392" t="s">
        <v>10</v>
      </c>
      <c r="E375" s="97">
        <f>$E$46</f>
        <v>7</v>
      </c>
      <c r="F375" s="114">
        <f>'F2'!$P$44</f>
        <v>15</v>
      </c>
      <c r="G375" s="115">
        <f>'F2'!$Q$44</f>
        <v>1.1157407407407408E-2</v>
      </c>
      <c r="K375" s="388" t="s">
        <v>116</v>
      </c>
      <c r="L375" s="390">
        <f>'F1'!$X$27</f>
        <v>3517.9360742344365</v>
      </c>
      <c r="M375" s="392" t="s">
        <v>10</v>
      </c>
      <c r="N375" s="97">
        <f>$E$46</f>
        <v>7</v>
      </c>
      <c r="O375" s="114">
        <f>'F1'!$P$44</f>
        <v>15</v>
      </c>
      <c r="P375" s="115">
        <f>'F1'!$Q$44</f>
        <v>1.1157407407407408E-2</v>
      </c>
    </row>
    <row r="376" spans="1:17" ht="21" customHeight="1" x14ac:dyDescent="0.25">
      <c r="B376" s="389"/>
      <c r="C376" s="391"/>
      <c r="D376" s="393"/>
      <c r="E376" s="97">
        <f>$E$47</f>
        <v>8</v>
      </c>
      <c r="F376" s="114">
        <f>'F2'!$P$45</f>
        <v>16</v>
      </c>
      <c r="G376" s="115">
        <f>'F2'!$Q$45</f>
        <v>1.0543981481481481E-2</v>
      </c>
      <c r="K376" s="389"/>
      <c r="L376" s="391"/>
      <c r="M376" s="393"/>
      <c r="N376" s="97">
        <f>$E$47</f>
        <v>8</v>
      </c>
      <c r="O376" s="114">
        <f>'F1'!$P$45</f>
        <v>16</v>
      </c>
      <c r="P376" s="115">
        <f>'F1'!$Q$45</f>
        <v>1.0543981481481481E-2</v>
      </c>
    </row>
    <row r="377" spans="1:17" ht="21" customHeight="1" x14ac:dyDescent="0.25">
      <c r="B377" s="374" t="s">
        <v>122</v>
      </c>
      <c r="C377" s="374"/>
      <c r="D377" s="98" t="str">
        <f>'Départ - Arrivée'!$AE$12</f>
        <v>Vestiaire Sud</v>
      </c>
      <c r="K377" s="374" t="s">
        <v>122</v>
      </c>
      <c r="L377" s="374"/>
      <c r="M377" s="98" t="str">
        <f>'Départ - Arrivée'!$AE$12</f>
        <v>Vestiaire Sud</v>
      </c>
    </row>
    <row r="378" spans="1:17" ht="21" customHeight="1" x14ac:dyDescent="0.25">
      <c r="A378" s="3"/>
      <c r="B378" s="3"/>
      <c r="F378" s="136" t="s">
        <v>23</v>
      </c>
      <c r="P378" s="3"/>
      <c r="Q378" s="3"/>
    </row>
    <row r="379" spans="1:17" ht="12.75" customHeight="1" x14ac:dyDescent="0.25">
      <c r="A379" s="3"/>
      <c r="B379" s="3"/>
      <c r="F379" s="136" t="s">
        <v>23</v>
      </c>
      <c r="P379" s="3"/>
      <c r="Q379" s="3"/>
    </row>
    <row r="380" spans="1:17" ht="15" customHeight="1" x14ac:dyDescent="0.25">
      <c r="A380" s="360"/>
      <c r="B380" s="368"/>
      <c r="C380" s="411" t="str">
        <f>'Balises - Cartes'!B33</f>
        <v>F3</v>
      </c>
      <c r="D380" s="412"/>
      <c r="E380" s="412"/>
      <c r="F380" s="413"/>
      <c r="G380" s="368"/>
      <c r="H380" s="368"/>
      <c r="I380" s="94"/>
      <c r="J380" s="368"/>
      <c r="K380" s="368"/>
      <c r="L380" s="411" t="str">
        <f>'Balises - Cartes'!B34</f>
        <v>F4</v>
      </c>
      <c r="M380" s="412"/>
      <c r="N380" s="412"/>
      <c r="O380" s="413"/>
      <c r="P380" s="368"/>
      <c r="Q380" s="359"/>
    </row>
    <row r="381" spans="1:17" ht="15" customHeight="1" x14ac:dyDescent="0.25">
      <c r="A381" s="365"/>
      <c r="B381" s="369"/>
      <c r="C381" s="358" t="s">
        <v>48</v>
      </c>
      <c r="D381" s="358"/>
      <c r="E381" s="378" t="str">
        <f t="shared" ref="E381" si="11">E3</f>
        <v>0600000000</v>
      </c>
      <c r="F381" s="379"/>
      <c r="G381" s="369"/>
      <c r="H381" s="369"/>
      <c r="I381" s="134"/>
      <c r="J381" s="369"/>
      <c r="K381" s="369"/>
      <c r="L381" s="358" t="s">
        <v>48</v>
      </c>
      <c r="M381" s="358"/>
      <c r="N381" s="378" t="str">
        <f t="shared" ref="N381" si="12">E3</f>
        <v>0600000000</v>
      </c>
      <c r="O381" s="379"/>
      <c r="P381" s="369"/>
      <c r="Q381" s="370"/>
    </row>
    <row r="382" spans="1:17" ht="15" customHeight="1" x14ac:dyDescent="0.25">
      <c r="A382" s="365"/>
      <c r="B382" s="369"/>
      <c r="C382" s="358" t="s">
        <v>49</v>
      </c>
      <c r="D382" s="358"/>
      <c r="E382" s="358" t="s">
        <v>50</v>
      </c>
      <c r="F382" s="358"/>
      <c r="G382" s="369"/>
      <c r="H382" s="369"/>
      <c r="I382" s="134"/>
      <c r="J382" s="369"/>
      <c r="K382" s="369"/>
      <c r="L382" s="358" t="s">
        <v>49</v>
      </c>
      <c r="M382" s="358"/>
      <c r="N382" s="358" t="s">
        <v>50</v>
      </c>
      <c r="O382" s="358"/>
      <c r="P382" s="369"/>
      <c r="Q382" s="370"/>
    </row>
    <row r="383" spans="1:17" ht="15" customHeight="1" x14ac:dyDescent="0.25">
      <c r="A383" s="365"/>
      <c r="B383" s="369"/>
      <c r="C383" s="358" t="s">
        <v>49</v>
      </c>
      <c r="D383" s="358"/>
      <c r="E383" s="373" t="s">
        <v>51</v>
      </c>
      <c r="F383" s="373"/>
      <c r="G383" s="369"/>
      <c r="H383" s="369"/>
      <c r="I383" s="134"/>
      <c r="J383" s="369"/>
      <c r="K383" s="369"/>
      <c r="L383" s="358" t="s">
        <v>49</v>
      </c>
      <c r="M383" s="358"/>
      <c r="N383" s="373" t="s">
        <v>51</v>
      </c>
      <c r="O383" s="373"/>
      <c r="P383" s="369"/>
      <c r="Q383" s="370"/>
    </row>
    <row r="384" spans="1:17" ht="15" customHeight="1" x14ac:dyDescent="0.25">
      <c r="A384" s="365"/>
      <c r="B384" s="369"/>
      <c r="C384" s="359" t="str">
        <f>IF(C385="","","Balise n°1")</f>
        <v>Balise n°1</v>
      </c>
      <c r="D384" s="360"/>
      <c r="E384" s="359" t="str">
        <f>IF(F385="","","Balise n°4")</f>
        <v/>
      </c>
      <c r="F384" s="360"/>
      <c r="G384" s="369"/>
      <c r="H384" s="369"/>
      <c r="I384" s="134"/>
      <c r="J384" s="369"/>
      <c r="K384" s="369"/>
      <c r="L384" s="359" t="str">
        <f>IF(L385="","","Balise n°1")</f>
        <v>Balise n°1</v>
      </c>
      <c r="M384" s="360"/>
      <c r="N384" s="359" t="str">
        <f>IF(O385="","","Balise n°4")</f>
        <v/>
      </c>
      <c r="O384" s="360"/>
      <c r="P384" s="369"/>
      <c r="Q384" s="370"/>
    </row>
    <row r="385" spans="1:17" ht="15" customHeight="1" x14ac:dyDescent="0.25">
      <c r="A385" s="365"/>
      <c r="B385" s="370"/>
      <c r="C385" s="127">
        <f>IF(INDEX('Balises - Cartes'!$B$9:$L$36,MATCH('Fiches de poinçon.(ss numéro )'!C380,'Balises - Cartes'!$B$9:$B$36,0),2)="","",INDEX('Balises - Cartes'!$B$9:$L$36,MATCH('Fiches de poinçon.(ss numéro )'!C380,'Balises - Cartes'!$B$9:$B$36,0),2))</f>
        <v>20</v>
      </c>
      <c r="D385" s="132">
        <f>TIME(,,((M417/1000/$F$43)*60+'Départ - Arrivée'!$AG$12)*60)</f>
        <v>7.4884259259259262E-3</v>
      </c>
      <c r="E385" s="132">
        <f>TIME(,,((M420/1000/$F$43)*60+'Départ - Arrivée'!$AG$12)*60+((M419/1000/$F$43)*60+'Départ - Arrivée'!$AG$12)*60+((M418/1000/$F$43)*60+'Départ - Arrivée'!$AG$12)*60+((M417/1000/$F$43)*60+'Départ - Arrivée'!$AG$12)*60)</f>
        <v>1.1655092592592594E-2</v>
      </c>
      <c r="F385" s="127" t="str">
        <f>IF(INDEX('Balises - Cartes'!$B$9:$L$36,MATCH('Fiches de poinçon.(ss numéro )'!C380,'Balises - Cartes'!$B$9:$B$36,0),5)="","",INDEX('Balises - Cartes'!$B$9:$L$36,MATCH('Fiches de poinçon.(ss numéro )'!C380,'Balises - Cartes'!$B$9:$B$36,0),5))</f>
        <v/>
      </c>
      <c r="G385" s="369"/>
      <c r="H385" s="369"/>
      <c r="I385" s="134"/>
      <c r="J385" s="369"/>
      <c r="K385" s="369"/>
      <c r="L385" s="127">
        <f>IF(INDEX('Balises - Cartes'!$B$9:$L$36,MATCH('Fiches de poinçon.(ss numéro )'!L380,'Balises - Cartes'!$B$9:$B$36,0),2)="","",INDEX('Balises - Cartes'!$B$9:$L$36,MATCH('Fiches de poinçon.(ss numéro )'!L380,'Balises - Cartes'!$B$9:$B$36,0),2))</f>
        <v>20</v>
      </c>
      <c r="M385" s="132">
        <f>TIME(,,((D417/1000/$F$43)*60+'Départ - Arrivée'!$AG$12)*60)</f>
        <v>7.4884259259259262E-3</v>
      </c>
      <c r="N385" s="132">
        <f>TIME(,,((D420/1000/$F$43)*60+'Départ - Arrivée'!$AG$12)*60+((D419/1000/$F$43)*60+'Départ - Arrivée'!$AG$12)*60+((D418/1000/$F$43)*60+'Départ - Arrivée'!$AG$12)*60+((D417/1000/$F$43)*60+'Départ - Arrivée'!$AG$12)*60)</f>
        <v>1.1655092592592594E-2</v>
      </c>
      <c r="O385" s="127" t="str">
        <f>IF(INDEX('Balises - Cartes'!$B$9:$L$36,MATCH('Fiches de poinçon.(ss numéro )'!L380,'Balises - Cartes'!$B$9:$B$36,0),5)="","",INDEX('Balises - Cartes'!$B$9:$L$36,MATCH('Fiches de poinçon.(ss numéro )'!L380,'Balises - Cartes'!$B$9:$B$36,0),5))</f>
        <v/>
      </c>
      <c r="P385" s="369"/>
      <c r="Q385" s="370"/>
    </row>
    <row r="386" spans="1:17" ht="15" customHeight="1" x14ac:dyDescent="0.25">
      <c r="A386" s="365"/>
      <c r="B386" s="369"/>
      <c r="C386" s="361" t="s">
        <v>113</v>
      </c>
      <c r="D386" s="362"/>
      <c r="E386" s="366" t="s">
        <v>114</v>
      </c>
      <c r="F386" s="367"/>
      <c r="G386" s="369"/>
      <c r="H386" s="369"/>
      <c r="I386" s="134"/>
      <c r="J386" s="369"/>
      <c r="K386" s="369"/>
      <c r="L386" s="361" t="s">
        <v>113</v>
      </c>
      <c r="M386" s="375"/>
      <c r="N386" s="366" t="s">
        <v>114</v>
      </c>
      <c r="O386" s="367"/>
      <c r="P386" s="369"/>
      <c r="Q386" s="370"/>
    </row>
    <row r="387" spans="1:17" ht="33" customHeight="1" x14ac:dyDescent="0.25">
      <c r="A387" s="365"/>
      <c r="B387" s="369"/>
      <c r="C387" s="356" t="str">
        <f>IF('Fiches de poinçon.(ss numéro )'!C385="","",INDEX('Description des balises'!$A$1:$C$76,MATCH('Fiches de poinçon.(ss numéro )'!C385,'Description des balises'!$A$1:$A$76,0),2))</f>
        <v>Pointe Nord-Est de la clairière</v>
      </c>
      <c r="D387" s="357"/>
      <c r="E387" s="356" t="str">
        <f>IF('Fiches de poinçon.(ss numéro )'!F385="","",INDEX('Description des balises'!$A$1:$C$76,MATCH('Fiches de poinçon.(ss numéro )'!F385,'Description des balises'!$A$1:$A$76,0),2))</f>
        <v/>
      </c>
      <c r="F387" s="357"/>
      <c r="G387" s="369"/>
      <c r="H387" s="369"/>
      <c r="I387" s="134"/>
      <c r="J387" s="369"/>
      <c r="K387" s="369"/>
      <c r="L387" s="356" t="str">
        <f>IF('Fiches de poinçon.(ss numéro )'!L385="","",INDEX('Description des balises'!$A$1:$C$76,MATCH('Fiches de poinçon.(ss numéro )'!L385,'Description des balises'!$A$1:$A$76,0),2))</f>
        <v>Pointe Nord-Est de la clairière</v>
      </c>
      <c r="M387" s="357"/>
      <c r="N387" s="356" t="str">
        <f>IF('Fiches de poinçon.(ss numéro )'!O385="","",INDEX('Description des balises'!$A$1:$C$76,MATCH('Fiches de poinçon.(ss numéro )'!O385,'Description des balises'!$A$1:$A$76,0),2))</f>
        <v/>
      </c>
      <c r="O387" s="357"/>
      <c r="P387" s="369"/>
      <c r="Q387" s="370"/>
    </row>
    <row r="388" spans="1:17" ht="15" customHeight="1" x14ac:dyDescent="0.25">
      <c r="A388" s="363"/>
      <c r="B388" s="360"/>
      <c r="C388" s="359" t="str">
        <f>IF(C389="","","Balise n°2")</f>
        <v/>
      </c>
      <c r="D388" s="360"/>
      <c r="E388" s="359" t="str">
        <f>IF(F389="","","Balise n°5")</f>
        <v/>
      </c>
      <c r="F388" s="360"/>
      <c r="G388" s="359"/>
      <c r="H388" s="360"/>
      <c r="I388" s="134"/>
      <c r="J388" s="363"/>
      <c r="K388" s="360"/>
      <c r="L388" s="359" t="str">
        <f>IF(L389="","","Balise n°2")</f>
        <v/>
      </c>
      <c r="M388" s="360"/>
      <c r="N388" s="359" t="str">
        <f>IF(O389="","","Balise n°5")</f>
        <v/>
      </c>
      <c r="O388" s="360"/>
      <c r="P388" s="359"/>
      <c r="Q388" s="363"/>
    </row>
    <row r="389" spans="1:17" ht="15" customHeight="1" x14ac:dyDescent="0.25">
      <c r="A389" s="364"/>
      <c r="B389" s="365"/>
      <c r="C389" s="127" t="str">
        <f>IF(INDEX('Balises - Cartes'!$B$9:$L$36,MATCH('Fiches de poinçon.(ss numéro )'!C380,'Balises - Cartes'!$B$9:$B$36,0),3)="","",INDEX('Balises - Cartes'!$B$9:$L$36,MATCH('Fiches de poinçon.(ss numéro )'!C380,'Balises - Cartes'!$B$9:$B$36,0),3))</f>
        <v/>
      </c>
      <c r="D389" s="132">
        <f>TIME(,,((M418/1000/$F$43)*60+'Départ - Arrivée'!$AG$12)*60+((M417/1000/$F$43)*60+'Départ - Arrivée'!$AG$12)*60)</f>
        <v>8.8773148148148153E-3</v>
      </c>
      <c r="E389" s="132">
        <f>TIME(,,((M421/1000/$F$43)*60+'Départ - Arrivée'!$AG$12)*60+((M420/1000/$F$43)*60+'Départ - Arrivée'!$AG$12)*60+((M419/1000/$F$43)*60+'Départ - Arrivée'!$AG$12)*60+((M418/1000/$F$43)*60+'Départ - Arrivée'!$AG$12)*60+((M417/1000/$F$43)*60+'Départ - Arrivée'!$AG$12)*60)</f>
        <v>1.3043981481481483E-2</v>
      </c>
      <c r="F389" s="127" t="str">
        <f>IF(INDEX('Balises - Cartes'!$B$9:$L$36,MATCH('Fiches de poinçon.(ss numéro )'!C380,'Balises - Cartes'!$B$9:$B$36,0),6)="","",INDEX('Balises - Cartes'!$B$9:$L$36,MATCH('Fiches de poinçon.(ss numéro )'!C380,'Balises - Cartes'!$B$9:$B$36,0),6))</f>
        <v/>
      </c>
      <c r="G389" s="370"/>
      <c r="H389" s="365"/>
      <c r="I389" s="134"/>
      <c r="J389" s="364"/>
      <c r="K389" s="365"/>
      <c r="L389" s="127" t="str">
        <f>IF(INDEX('Balises - Cartes'!$B$9:$L$36,MATCH('Fiches de poinçon.(ss numéro )'!L380,'Balises - Cartes'!$B$9:$B$36,0),3)="","",INDEX('Balises - Cartes'!$B$9:$L$36,MATCH('Fiches de poinçon.(ss numéro )'!L380,'Balises - Cartes'!$B$9:$B$36,0),3))</f>
        <v/>
      </c>
      <c r="M389" s="132">
        <f>TIME(,,((D418/1000/$F$43)*60+'Départ - Arrivée'!$AG$12)*60+((D417/1000/$F$43)*60+'Départ - Arrivée'!$AG$12)*60)</f>
        <v>8.8773148148148153E-3</v>
      </c>
      <c r="N389" s="132">
        <f>TIME(,,((D421/1000/$F$43)*60+'Départ - Arrivée'!$AG$12)*60+((D420/1000/$F$43)*60+'Départ - Arrivée'!$AG$12)*60+((D419/1000/$F$43)*60+'Départ - Arrivée'!$AG$12)*60+((D418/1000/$F$43)*60+'Départ - Arrivée'!$AG$12)*60+((D417/1000/$F$43)*60+'Départ - Arrivée'!$AG$12)*60)</f>
        <v>1.3043981481481483E-2</v>
      </c>
      <c r="O389" s="127" t="str">
        <f>IF(INDEX('Balises - Cartes'!$B$9:$L$36,MATCH('Fiches de poinçon.(ss numéro )'!L380,'Balises - Cartes'!$B$9:$B$36,0),6)="","",INDEX('Balises - Cartes'!$B$9:$L$36,MATCH('Fiches de poinçon.(ss numéro )'!L380,'Balises - Cartes'!$B$9:$B$36,0),6))</f>
        <v/>
      </c>
      <c r="P389" s="370"/>
      <c r="Q389" s="364"/>
    </row>
    <row r="390" spans="1:17" ht="15" customHeight="1" x14ac:dyDescent="0.25">
      <c r="A390" s="364"/>
      <c r="B390" s="365"/>
      <c r="C390" s="361" t="s">
        <v>113</v>
      </c>
      <c r="D390" s="362"/>
      <c r="E390" s="366" t="s">
        <v>114</v>
      </c>
      <c r="F390" s="367"/>
      <c r="G390" s="370"/>
      <c r="H390" s="365"/>
      <c r="I390" s="134"/>
      <c r="J390" s="364"/>
      <c r="K390" s="365"/>
      <c r="L390" s="361" t="s">
        <v>113</v>
      </c>
      <c r="M390" s="362"/>
      <c r="N390" s="366" t="s">
        <v>114</v>
      </c>
      <c r="O390" s="367"/>
      <c r="P390" s="370"/>
      <c r="Q390" s="364"/>
    </row>
    <row r="391" spans="1:17" ht="33" customHeight="1" x14ac:dyDescent="0.25">
      <c r="A391" s="364"/>
      <c r="B391" s="365"/>
      <c r="C391" s="356" t="str">
        <f>IF('Fiches de poinçon.(ss numéro )'!C389="","",INDEX('Description des balises'!$A$1:$C$76,MATCH('Fiches de poinçon.(ss numéro )'!C389,'Description des balises'!$A$1:$A$76,0),2))</f>
        <v/>
      </c>
      <c r="D391" s="357"/>
      <c r="E391" s="356" t="str">
        <f>IF('Fiches de poinçon.(ss numéro )'!F389="","",INDEX('Description des balises'!$A$1:$C$76,MATCH('Fiches de poinçon.(ss numéro )'!F389,'Description des balises'!$A$1:$A$76,0),2))</f>
        <v/>
      </c>
      <c r="F391" s="357"/>
      <c r="G391" s="370"/>
      <c r="H391" s="365"/>
      <c r="I391" s="134"/>
      <c r="J391" s="364"/>
      <c r="K391" s="365"/>
      <c r="L391" s="356" t="str">
        <f>IF('Fiches de poinçon.(ss numéro )'!L389="","",INDEX('Description des balises'!$A$1:$C$76,MATCH('Fiches de poinçon.(ss numéro )'!L389,'Description des balises'!$A$1:$A$76,0),2))</f>
        <v/>
      </c>
      <c r="M391" s="357"/>
      <c r="N391" s="356" t="str">
        <f>IF('Fiches de poinçon.(ss numéro )'!O389="","",INDEX('Description des balises'!$A$1:$C$76,MATCH('Fiches de poinçon.(ss numéro )'!O389,'Description des balises'!$A$1:$A$76,0),2))</f>
        <v/>
      </c>
      <c r="O391" s="357"/>
      <c r="P391" s="402"/>
      <c r="Q391" s="396"/>
    </row>
    <row r="392" spans="1:17" ht="15" customHeight="1" x14ac:dyDescent="0.25">
      <c r="A392" s="363"/>
      <c r="B392" s="360"/>
      <c r="C392" s="359" t="str">
        <f>IF(C393="","","Balise n°3")</f>
        <v/>
      </c>
      <c r="D392" s="360"/>
      <c r="E392" s="359" t="str">
        <f>IF(F393="","","Balise n°6")</f>
        <v/>
      </c>
      <c r="F392" s="360"/>
      <c r="G392" s="359"/>
      <c r="H392" s="360"/>
      <c r="I392" s="134"/>
      <c r="J392" s="359"/>
      <c r="K392" s="360"/>
      <c r="L392" s="359" t="str">
        <f>IF(L393="","","Balise n°3")</f>
        <v/>
      </c>
      <c r="M392" s="360"/>
      <c r="N392" s="359" t="str">
        <f>IF(O393="","","Balise n°6")</f>
        <v/>
      </c>
      <c r="O392" s="360"/>
      <c r="P392" s="359"/>
      <c r="Q392" s="363"/>
    </row>
    <row r="393" spans="1:17" ht="15" customHeight="1" x14ac:dyDescent="0.25">
      <c r="A393" s="364"/>
      <c r="B393" s="365"/>
      <c r="C393" s="127" t="str">
        <f>IF(INDEX('Balises - Cartes'!$B$9:$L$36,MATCH('Fiches de poinçon.(ss numéro )'!C380,'Balises - Cartes'!$B$9:$B$36,0),4)="","",INDEX('Balises - Cartes'!$B$9:$L$36,MATCH('Fiches de poinçon.(ss numéro )'!C380,'Balises - Cartes'!$B$9:$B$36,0),4))</f>
        <v/>
      </c>
      <c r="D393" s="132">
        <f>TIME(,,((M419/1000/$F$43)*60+'Départ - Arrivée'!$AG$12)*60+((M418/1000/$F$43)*60+'Départ - Arrivée'!$AG$12)*60+((M417/1000/$F$43)*60+'Départ - Arrivée'!$AG$12)*60)</f>
        <v>1.0266203703703703E-2</v>
      </c>
      <c r="E393" s="132">
        <f>TIME(,,((M422/1000/$F$43)*60+'Départ - Arrivée'!$AG$12)*60+((M421/1000/$F$43)*60+'Départ - Arrivée'!$AG$12)*60+((M420/1000/$F$43)*60+'Départ - Arrivée'!$AG$12)*60+((M419/1000/$F$43)*60+'Départ - Arrivée'!$AG$12)*60+((M418/1000/$F$43)*60+'Départ - Arrivée'!$AG$12)*60+((M417/1000/$F$43)*60+'Départ - Arrivée'!$AG$12)*60)</f>
        <v>1.4432870370370372E-2</v>
      </c>
      <c r="F393" s="127" t="str">
        <f>IF(INDEX('Balises - Cartes'!$B$9:$L$36,MATCH('Fiches de poinçon.(ss numéro )'!C380,'Balises - Cartes'!$B$9:$B$36,0),7)="","",INDEX('Balises - Cartes'!$B$9:$L$36,MATCH('Fiches de poinçon.(ss numéro )'!C380,'Balises - Cartes'!$B$9:$B$36,0),7))</f>
        <v/>
      </c>
      <c r="G393" s="370"/>
      <c r="H393" s="365"/>
      <c r="I393" s="134"/>
      <c r="J393" s="370"/>
      <c r="K393" s="365"/>
      <c r="L393" s="127" t="str">
        <f>IF(INDEX('Balises - Cartes'!$B$9:$L$36,MATCH('Fiches de poinçon.(ss numéro )'!L380,'Balises - Cartes'!$B$9:$B$36,0),4)="","",INDEX('Balises - Cartes'!$B$9:$L$36,MATCH('Fiches de poinçon.(ss numéro )'!L380,'Balises - Cartes'!$B$9:$B$36,0),4))</f>
        <v/>
      </c>
      <c r="M393" s="132">
        <f>TIME(,,((D419/1000/$F$43)*60+'Départ - Arrivée'!$AG$12)*60+((D418/1000/$F$43)*60+'Départ - Arrivée'!$AG$12)*60+((D417/1000/$F$43)*60+'Départ - Arrivée'!$AG$12)*60)</f>
        <v>1.0266203703703703E-2</v>
      </c>
      <c r="N393" s="132">
        <f>TIME(,,((D422/1000/$F$43)*60+'Départ - Arrivée'!$AG$12)*60+((D421/1000/$F$43)*60+'Départ - Arrivée'!$AG$12)*60+((D420/1000/$F$43)*60+'Départ - Arrivée'!$AG$12)*60+((D419/1000/$F$43)*60+'Départ - Arrivée'!$AG$12)*60+((D418/1000/$F$43)*60+'Départ - Arrivée'!$AG$12)*60+((D417/1000/$F$43)*60+'Départ - Arrivée'!$AG$12)*60)</f>
        <v>1.4432870370370372E-2</v>
      </c>
      <c r="O393" s="127" t="str">
        <f>IF(INDEX('Balises - Cartes'!$B$9:$L$36,MATCH('Fiches de poinçon.(ss numéro )'!L380,'Balises - Cartes'!$B$9:$B$36,0),7)="","",INDEX('Balises - Cartes'!$B$9:$L$36,MATCH('Fiches de poinçon.(ss numéro )'!L380,'Balises - Cartes'!$B$9:$B$36,0),7))</f>
        <v/>
      </c>
      <c r="P393" s="370"/>
      <c r="Q393" s="364"/>
    </row>
    <row r="394" spans="1:17" ht="15" customHeight="1" x14ac:dyDescent="0.25">
      <c r="A394" s="364"/>
      <c r="B394" s="365"/>
      <c r="C394" s="361" t="s">
        <v>113</v>
      </c>
      <c r="D394" s="381"/>
      <c r="E394" s="366" t="s">
        <v>114</v>
      </c>
      <c r="F394" s="367"/>
      <c r="G394" s="370"/>
      <c r="H394" s="365"/>
      <c r="I394" s="134"/>
      <c r="J394" s="370"/>
      <c r="K394" s="365"/>
      <c r="L394" s="361" t="s">
        <v>113</v>
      </c>
      <c r="M394" s="381"/>
      <c r="N394" s="366" t="s">
        <v>114</v>
      </c>
      <c r="O394" s="367"/>
      <c r="P394" s="370"/>
      <c r="Q394" s="364"/>
    </row>
    <row r="395" spans="1:17" ht="33" customHeight="1" thickBot="1" x14ac:dyDescent="0.3">
      <c r="A395" s="364"/>
      <c r="B395" s="365"/>
      <c r="C395" s="376" t="str">
        <f>IF('Fiches de poinçon.(ss numéro )'!C393="","",INDEX('Description des balises'!$A$1:$C$76,MATCH('Fiches de poinçon.(ss numéro )'!C393,'Description des balises'!$A$1:$A$76,0),2))</f>
        <v/>
      </c>
      <c r="D395" s="377"/>
      <c r="E395" s="376" t="str">
        <f>IF('Fiches de poinçon.(ss numéro )'!F393="","",INDEX('Description des balises'!$A$1:$C$76,MATCH('Fiches de poinçon.(ss numéro )'!F393,'Description des balises'!$A$1:$A$76,0),2))</f>
        <v/>
      </c>
      <c r="F395" s="377"/>
      <c r="G395" s="370"/>
      <c r="H395" s="365"/>
      <c r="I395" s="134"/>
      <c r="J395" s="370"/>
      <c r="K395" s="365"/>
      <c r="L395" s="376" t="str">
        <f>IF('Fiches de poinçon.(ss numéro )'!L393="","",INDEX('Description des balises'!$A$1:$C$76,MATCH('Fiches de poinçon.(ss numéro )'!L393,'Description des balises'!$A$1:$A$76,0),2))</f>
        <v/>
      </c>
      <c r="M395" s="377"/>
      <c r="N395" s="376" t="str">
        <f>IF('Fiches de poinçon.(ss numéro )'!O393="","",INDEX('Description des balises'!$A$1:$C$76,MATCH('Fiches de poinçon.(ss numéro )'!O393,'Description des balises'!$A$1:$A$76,0),2))</f>
        <v/>
      </c>
      <c r="O395" s="377"/>
      <c r="P395" s="370"/>
      <c r="Q395" s="364"/>
    </row>
    <row r="396" spans="1:17" ht="15" customHeight="1" thickTop="1" x14ac:dyDescent="0.25">
      <c r="A396" s="382"/>
      <c r="B396" s="380"/>
      <c r="C396" s="383" t="str">
        <f>'Balises - Cartes'!B35</f>
        <v>F5</v>
      </c>
      <c r="D396" s="384"/>
      <c r="E396" s="384"/>
      <c r="F396" s="385"/>
      <c r="G396" s="380"/>
      <c r="H396" s="380"/>
      <c r="I396" s="95"/>
      <c r="J396" s="380"/>
      <c r="K396" s="380"/>
      <c r="L396" s="383" t="str">
        <f>'Balises - Cartes'!B36</f>
        <v>F6</v>
      </c>
      <c r="M396" s="384"/>
      <c r="N396" s="384"/>
      <c r="O396" s="385"/>
      <c r="P396" s="400"/>
      <c r="Q396" s="401"/>
    </row>
    <row r="397" spans="1:17" ht="15" customHeight="1" x14ac:dyDescent="0.25">
      <c r="A397" s="365"/>
      <c r="B397" s="369"/>
      <c r="C397" s="358" t="s">
        <v>48</v>
      </c>
      <c r="D397" s="358"/>
      <c r="E397" s="378" t="str">
        <f t="shared" ref="E397" si="13">E3</f>
        <v>0600000000</v>
      </c>
      <c r="F397" s="379"/>
      <c r="G397" s="369"/>
      <c r="H397" s="369"/>
      <c r="I397" s="134"/>
      <c r="J397" s="369"/>
      <c r="K397" s="369"/>
      <c r="L397" s="358" t="s">
        <v>48</v>
      </c>
      <c r="M397" s="358"/>
      <c r="N397" s="378" t="str">
        <f t="shared" ref="N397" si="14">E3</f>
        <v>0600000000</v>
      </c>
      <c r="O397" s="379"/>
      <c r="P397" s="370"/>
      <c r="Q397" s="364"/>
    </row>
    <row r="398" spans="1:17" ht="15" customHeight="1" x14ac:dyDescent="0.25">
      <c r="A398" s="365"/>
      <c r="B398" s="369"/>
      <c r="C398" s="358" t="s">
        <v>49</v>
      </c>
      <c r="D398" s="358"/>
      <c r="E398" s="358" t="s">
        <v>50</v>
      </c>
      <c r="F398" s="358"/>
      <c r="G398" s="369"/>
      <c r="H398" s="369"/>
      <c r="I398" s="134"/>
      <c r="J398" s="369"/>
      <c r="K398" s="369"/>
      <c r="L398" s="358" t="s">
        <v>49</v>
      </c>
      <c r="M398" s="358"/>
      <c r="N398" s="358" t="s">
        <v>50</v>
      </c>
      <c r="O398" s="358"/>
      <c r="P398" s="370"/>
      <c r="Q398" s="364"/>
    </row>
    <row r="399" spans="1:17" ht="15" customHeight="1" x14ac:dyDescent="0.25">
      <c r="A399" s="365"/>
      <c r="B399" s="369"/>
      <c r="C399" s="358" t="s">
        <v>49</v>
      </c>
      <c r="D399" s="358"/>
      <c r="E399" s="373" t="s">
        <v>51</v>
      </c>
      <c r="F399" s="373"/>
      <c r="G399" s="369"/>
      <c r="H399" s="369"/>
      <c r="I399" s="134"/>
      <c r="J399" s="369"/>
      <c r="K399" s="369"/>
      <c r="L399" s="358" t="s">
        <v>49</v>
      </c>
      <c r="M399" s="358"/>
      <c r="N399" s="373" t="s">
        <v>51</v>
      </c>
      <c r="O399" s="373"/>
      <c r="P399" s="370"/>
      <c r="Q399" s="364"/>
    </row>
    <row r="400" spans="1:17" ht="15" customHeight="1" x14ac:dyDescent="0.25">
      <c r="A400" s="365"/>
      <c r="B400" s="369"/>
      <c r="C400" s="359" t="str">
        <f>IF(C401="","","Balise n°1")</f>
        <v>Balise n°1</v>
      </c>
      <c r="D400" s="360"/>
      <c r="E400" s="359" t="str">
        <f>IF(F401="","","Balise n°4")</f>
        <v/>
      </c>
      <c r="F400" s="360"/>
      <c r="G400" s="369"/>
      <c r="H400" s="369"/>
      <c r="I400" s="134"/>
      <c r="J400" s="369"/>
      <c r="K400" s="369"/>
      <c r="L400" s="359" t="str">
        <f>IF(L401="","","Balise n°1")</f>
        <v>Balise n°1</v>
      </c>
      <c r="M400" s="360"/>
      <c r="N400" s="359" t="str">
        <f>IF(O401="","","Balise n°4")</f>
        <v/>
      </c>
      <c r="O400" s="360"/>
      <c r="P400" s="370"/>
      <c r="Q400" s="364"/>
    </row>
    <row r="401" spans="1:17" ht="15" customHeight="1" x14ac:dyDescent="0.25">
      <c r="A401" s="365"/>
      <c r="B401" s="369"/>
      <c r="C401" s="127">
        <f>IF(INDEX('Balises - Cartes'!$B$9:$L$36,MATCH('Fiches de poinçon.(ss numéro )'!C396,'Balises - Cartes'!$B$9:$B$36,0),2)="","",INDEX('Balises - Cartes'!$B$9:$L$36,MATCH('Fiches de poinçon.(ss numéro )'!C396,'Balises - Cartes'!$B$9:$B$36,0),2))</f>
        <v>20</v>
      </c>
      <c r="D401" s="132">
        <f>TIME(,,((M431/1000/$F$43)*60+'Départ - Arrivée'!$AG$12)*60)</f>
        <v>7.4884259259259262E-3</v>
      </c>
      <c r="E401" s="132">
        <f>TIME(,,((M434/1000/$F$43)*60+'Départ - Arrivée'!$AG$12)*60+((M433/1000/$F$43)*60+'Départ - Arrivée'!$AG$12)*60+((M432/1000/$F$43)*60+'Départ - Arrivée'!$AG$12)*60+((M431/1000/$F$43)*60+'Départ - Arrivée'!$AG$12)*60)</f>
        <v>1.1655092592592594E-2</v>
      </c>
      <c r="F401" s="127" t="str">
        <f>IF(INDEX('Balises - Cartes'!$B$9:$L$36,MATCH('Fiches de poinçon.(ss numéro )'!C396,'Balises - Cartes'!$B$9:$B$36,0),5)="","",INDEX('Balises - Cartes'!$B$9:$L$36,MATCH('Fiches de poinçon.(ss numéro )'!C396,'Balises - Cartes'!$B$9:$B$36,0),5))</f>
        <v/>
      </c>
      <c r="G401" s="369"/>
      <c r="H401" s="369"/>
      <c r="I401" s="134"/>
      <c r="J401" s="369"/>
      <c r="K401" s="369"/>
      <c r="L401" s="127">
        <f>IF(INDEX('Balises - Cartes'!$B$9:$L$36,MATCH('Fiches de poinçon.(ss numéro )'!L396,'Balises - Cartes'!$B$9:$B$36,0),2)="","",INDEX('Balises - Cartes'!$B$9:$L$36,MATCH('Fiches de poinçon.(ss numéro )'!L396,'Balises - Cartes'!$B$9:$B$36,0),2))</f>
        <v>20</v>
      </c>
      <c r="M401" s="132">
        <f>TIME(,,((D431/1000/$F$43)*60+'Départ - Arrivée'!$AG$12)*60)</f>
        <v>7.4884259259259262E-3</v>
      </c>
      <c r="N401" s="132">
        <f>TIME(,,((D420/1000/$F$43)*60+'Départ - Arrivée'!$AG$12)*60+((D433/1000/$F$43)*60+'Départ - Arrivée'!$AG$12)*60+((D432/1000/$F$43)*60+'Départ - Arrivée'!$AG$12)*60+((D431/1000/$F$43)*60+'Départ - Arrivée'!$AG$12)*60)</f>
        <v>1.1655092592592594E-2</v>
      </c>
      <c r="O401" s="127" t="str">
        <f>IF(INDEX('Balises - Cartes'!$B$9:$L$36,MATCH('Fiches de poinçon.(ss numéro )'!L396,'Balises - Cartes'!$B$9:$B$36,0),5)="","",INDEX('Balises - Cartes'!$B$9:$L$36,MATCH('Fiches de poinçon.(ss numéro )'!L396,'Balises - Cartes'!$B$9:$B$36,0),5))</f>
        <v/>
      </c>
      <c r="P401" s="370"/>
      <c r="Q401" s="364"/>
    </row>
    <row r="402" spans="1:17" ht="15" customHeight="1" x14ac:dyDescent="0.25">
      <c r="A402" s="365"/>
      <c r="B402" s="369"/>
      <c r="C402" s="361" t="s">
        <v>113</v>
      </c>
      <c r="D402" s="362"/>
      <c r="E402" s="366" t="s">
        <v>114</v>
      </c>
      <c r="F402" s="367"/>
      <c r="G402" s="369"/>
      <c r="H402" s="369"/>
      <c r="I402" s="134"/>
      <c r="J402" s="369"/>
      <c r="K402" s="369"/>
      <c r="L402" s="361" t="s">
        <v>113</v>
      </c>
      <c r="M402" s="362"/>
      <c r="N402" s="366" t="s">
        <v>114</v>
      </c>
      <c r="O402" s="367"/>
      <c r="P402" s="370"/>
      <c r="Q402" s="364"/>
    </row>
    <row r="403" spans="1:17" ht="33" customHeight="1" x14ac:dyDescent="0.25">
      <c r="A403" s="365"/>
      <c r="B403" s="369"/>
      <c r="C403" s="356" t="str">
        <f>IF('Fiches de poinçon.(ss numéro )'!C401="","",INDEX('Description des balises'!$A$1:$C$76,MATCH('Fiches de poinçon.(ss numéro )'!C401,'Description des balises'!$A$1:$A$76,0),2))</f>
        <v>Pointe Nord-Est de la clairière</v>
      </c>
      <c r="D403" s="357"/>
      <c r="E403" s="356" t="str">
        <f>IF('Fiches de poinçon.(ss numéro )'!F401="","",INDEX('Description des balises'!$A$1:$C$76,MATCH('Fiches de poinçon.(ss numéro )'!F401,'Description des balises'!$A$1:$A$76,0),2))</f>
        <v/>
      </c>
      <c r="F403" s="357"/>
      <c r="G403" s="369"/>
      <c r="H403" s="369"/>
      <c r="I403" s="134"/>
      <c r="J403" s="369"/>
      <c r="K403" s="369"/>
      <c r="L403" s="356" t="str">
        <f>IF('Fiches de poinçon.(ss numéro )'!L401="","",INDEX('Description des balises'!$A$1:$C$76,MATCH('Fiches de poinçon.(ss numéro )'!L401,'Description des balises'!$A$1:$A$76,0),2))</f>
        <v>Pointe Nord-Est de la clairière</v>
      </c>
      <c r="M403" s="357"/>
      <c r="N403" s="356" t="str">
        <f>IF('Fiches de poinçon.(ss numéro )'!O401="","",INDEX('Description des balises'!$A$1:$C$76,MATCH('Fiches de poinçon.(ss numéro )'!O401,'Description des balises'!$A$1:$A$76,0),2))</f>
        <v/>
      </c>
      <c r="O403" s="357"/>
      <c r="P403" s="402"/>
      <c r="Q403" s="396"/>
    </row>
    <row r="404" spans="1:17" ht="15" customHeight="1" x14ac:dyDescent="0.25">
      <c r="A404" s="363"/>
      <c r="B404" s="360"/>
      <c r="C404" s="359" t="str">
        <f>IF(C405="","","Balise n°2")</f>
        <v/>
      </c>
      <c r="D404" s="360"/>
      <c r="E404" s="359" t="str">
        <f>IF(F405="","","Balise n°5")</f>
        <v/>
      </c>
      <c r="F404" s="360"/>
      <c r="G404" s="359"/>
      <c r="H404" s="360"/>
      <c r="I404" s="134"/>
      <c r="J404" s="363"/>
      <c r="K404" s="360"/>
      <c r="L404" s="359" t="str">
        <f>IF(L405="","","Balise n°2")</f>
        <v/>
      </c>
      <c r="M404" s="360"/>
      <c r="N404" s="359" t="str">
        <f>IF(O405="","","Balise n°5")</f>
        <v/>
      </c>
      <c r="O404" s="360"/>
      <c r="P404" s="359"/>
      <c r="Q404" s="363"/>
    </row>
    <row r="405" spans="1:17" ht="15" customHeight="1" x14ac:dyDescent="0.25">
      <c r="A405" s="364"/>
      <c r="B405" s="365"/>
      <c r="C405" s="127" t="str">
        <f>IF(INDEX('Balises - Cartes'!$B$9:$L$36,MATCH('Fiches de poinçon.(ss numéro )'!C396,'Balises - Cartes'!$B$9:$B$36,0),3)="","",INDEX('Balises - Cartes'!$B$9:$L$36,MATCH('Fiches de poinçon.(ss numéro )'!C396,'Balises - Cartes'!$B$9:$B$36,0),3))</f>
        <v/>
      </c>
      <c r="D405" s="132">
        <f>TIME(,,((M432/1000/$F$43)*60+'Départ - Arrivée'!$AG$12)*60+((M431/1000/$F$43)*60+'Départ - Arrivée'!$AG$12)*60)</f>
        <v>8.8773148148148153E-3</v>
      </c>
      <c r="E405" s="132">
        <f>TIME(,,((M435/1000/$F$43)*60+'Départ - Arrivée'!$AG$12)*60+((M434/1000/$F$43)*60+'Départ - Arrivée'!$AG$12)*60+((M433/1000/$F$43)*60+'Départ - Arrivée'!$AG$12)*60+((M432/1000/$F$43)*60+'Départ - Arrivée'!$AG$12)*60+((M431/1000/$F$43)*60+'Départ - Arrivée'!$AG$12)*60)</f>
        <v>1.3043981481481483E-2</v>
      </c>
      <c r="F405" s="127" t="str">
        <f>IF(INDEX('Balises - Cartes'!$B$9:$L$36,MATCH('Fiches de poinçon.(ss numéro )'!C396,'Balises - Cartes'!$B$9:$B$36,0),6)="","",INDEX('Balises - Cartes'!$B$9:$L$36,MATCH('Fiches de poinçon.(ss numéro )'!C396,'Balises - Cartes'!$B$9:$B$36,0),6))</f>
        <v/>
      </c>
      <c r="G405" s="370"/>
      <c r="H405" s="365"/>
      <c r="I405" s="134"/>
      <c r="J405" s="364"/>
      <c r="K405" s="365"/>
      <c r="L405" s="127" t="str">
        <f>IF(INDEX('Balises - Cartes'!$B$9:$L$36,MATCH('Fiches de poinçon.(ss numéro )'!L396,'Balises - Cartes'!$B$9:$B$36,0),3)="","",INDEX('Balises - Cartes'!$B$9:$L$36,MATCH('Fiches de poinçon.(ss numéro )'!L396,'Balises - Cartes'!$B$9:$B$36,0),3))</f>
        <v/>
      </c>
      <c r="M405" s="132">
        <f>TIME(,,((D432/1000/$F$43)*60+'Départ - Arrivée'!$AG$12)*60+((D431/1000/$F$43)*60+'Départ - Arrivée'!$AG$12)*60)</f>
        <v>8.8773148148148153E-3</v>
      </c>
      <c r="N405" s="132">
        <f>TIME(,,((D435/1000/$F$43)*60+'Départ - Arrivée'!$AG$12)*60+((D420/1000/$F$43)*60+'Départ - Arrivée'!$AG$12)*60+((D433/1000/$F$43)*60+'Départ - Arrivée'!$AG$12)*60+((D432/1000/$F$43)*60+'Départ - Arrivée'!$AG$12)*60+((D431/1000/$F$43)*60+'Départ - Arrivée'!$AG$12)*60)</f>
        <v>1.3043981481481483E-2</v>
      </c>
      <c r="O405" s="127" t="str">
        <f>IF(INDEX('Balises - Cartes'!$B$9:$L$36,MATCH('Fiches de poinçon.(ss numéro )'!L396,'Balises - Cartes'!$B$9:$B$36,0),6)="","",INDEX('Balises - Cartes'!$B$9:$L$36,MATCH('Fiches de poinçon.(ss numéro )'!L396,'Balises - Cartes'!$B$9:$B$36,0),6))</f>
        <v/>
      </c>
      <c r="P405" s="370"/>
      <c r="Q405" s="364"/>
    </row>
    <row r="406" spans="1:17" ht="15" customHeight="1" x14ac:dyDescent="0.25">
      <c r="A406" s="364"/>
      <c r="B406" s="365"/>
      <c r="C406" s="361" t="s">
        <v>113</v>
      </c>
      <c r="D406" s="362"/>
      <c r="E406" s="366" t="s">
        <v>114</v>
      </c>
      <c r="F406" s="367"/>
      <c r="G406" s="370"/>
      <c r="H406" s="365"/>
      <c r="I406" s="134"/>
      <c r="J406" s="364"/>
      <c r="K406" s="365"/>
      <c r="L406" s="361" t="s">
        <v>113</v>
      </c>
      <c r="M406" s="362"/>
      <c r="N406" s="366" t="s">
        <v>114</v>
      </c>
      <c r="O406" s="367"/>
      <c r="P406" s="370"/>
      <c r="Q406" s="364"/>
    </row>
    <row r="407" spans="1:17" ht="33" customHeight="1" x14ac:dyDescent="0.25">
      <c r="A407" s="364"/>
      <c r="B407" s="365"/>
      <c r="C407" s="356" t="str">
        <f>IF('Fiches de poinçon.(ss numéro )'!C405="","",INDEX('Description des balises'!$A$1:$C$76,MATCH('Fiches de poinçon.(ss numéro )'!C405,'Description des balises'!$A$1:$A$76,0),2))</f>
        <v/>
      </c>
      <c r="D407" s="357"/>
      <c r="E407" s="356" t="str">
        <f>IF('Fiches de poinçon.(ss numéro )'!F405="","",INDEX('Description des balises'!$A$1:$C$76,MATCH('Fiches de poinçon.(ss numéro )'!F405,'Description des balises'!$A$1:$A$76,0),2))</f>
        <v/>
      </c>
      <c r="F407" s="357"/>
      <c r="G407" s="370"/>
      <c r="H407" s="365"/>
      <c r="I407" s="134"/>
      <c r="J407" s="364"/>
      <c r="K407" s="365"/>
      <c r="L407" s="356" t="str">
        <f>IF('Fiches de poinçon.(ss numéro )'!L405="","",INDEX('Description des balises'!$A$1:$C$76,MATCH('Fiches de poinçon.(ss numéro )'!L405,'Description des balises'!$A$1:$A$76,0),2))</f>
        <v/>
      </c>
      <c r="M407" s="357"/>
      <c r="N407" s="356" t="str">
        <f>IF('Fiches de poinçon.(ss numéro )'!O405="","",INDEX('Description des balises'!$A$1:$C$76,MATCH('Fiches de poinçon.(ss numéro )'!O405,'Description des balises'!$A$1:$A$76,0),2))</f>
        <v/>
      </c>
      <c r="O407" s="357"/>
      <c r="P407" s="402"/>
      <c r="Q407" s="396"/>
    </row>
    <row r="408" spans="1:17" ht="15" customHeight="1" x14ac:dyDescent="0.25">
      <c r="A408" s="363"/>
      <c r="B408" s="360"/>
      <c r="C408" s="359" t="str">
        <f>IF(C409="","","Balise n°3")</f>
        <v/>
      </c>
      <c r="D408" s="360"/>
      <c r="E408" s="359" t="str">
        <f>IF(F409="","","Balise n°6")</f>
        <v/>
      </c>
      <c r="F408" s="360"/>
      <c r="G408" s="363"/>
      <c r="H408" s="360"/>
      <c r="I408" s="134"/>
      <c r="J408" s="363"/>
      <c r="K408" s="360"/>
      <c r="L408" s="359" t="str">
        <f>IF(L409="","","Balise n°3")</f>
        <v/>
      </c>
      <c r="M408" s="360"/>
      <c r="N408" s="359" t="str">
        <f>IF(O409="","","Balise n°6")</f>
        <v/>
      </c>
      <c r="O408" s="360"/>
      <c r="P408" s="363"/>
      <c r="Q408" s="363"/>
    </row>
    <row r="409" spans="1:17" ht="15" customHeight="1" x14ac:dyDescent="0.25">
      <c r="A409" s="364"/>
      <c r="B409" s="365"/>
      <c r="C409" s="127" t="str">
        <f>IF(INDEX('Balises - Cartes'!$B$9:$L$36,MATCH('Fiches de poinçon.(ss numéro )'!C396,'Balises - Cartes'!$B$9:$B$36,0),4)="","",INDEX('Balises - Cartes'!$B$9:$L$36,MATCH('Fiches de poinçon.(ss numéro )'!C396,'Balises - Cartes'!$B$9:$B$36,0),4))</f>
        <v/>
      </c>
      <c r="D409" s="132">
        <f>TIME(,,((M433/1000/$F$43)*60+'Départ - Arrivée'!$AG$12)*60+((M432/1000/$F$43)*60+'Départ - Arrivée'!$AG$12)*60+((M431/1000/$F$43)*60+'Départ - Arrivée'!$AG$12)*60)</f>
        <v>1.0266203703703703E-2</v>
      </c>
      <c r="E409" s="132">
        <f>TIME(,,((M436/1000/$F$43)*60+'Départ - Arrivée'!$AG$12)*60+((M435/1000/$F$43)*60+'Départ - Arrivée'!$AG$12)*60+((M434/1000/$F$43)*60+'Départ - Arrivée'!$AG$12)*60+((M433/1000/$F$43)*60+'Départ - Arrivée'!$AG$12)*60+((M432/1000/$F$43)*60+'Départ - Arrivée'!$AG$12)*60+((M431/1000/$F$43)*60+'Départ - Arrivée'!$AG$12)*60)</f>
        <v>1.4432870370370372E-2</v>
      </c>
      <c r="F409" s="127" t="str">
        <f>IF(INDEX('Balises - Cartes'!$B$9:$L$36,MATCH('Fiches de poinçon.(ss numéro )'!C396,'Balises - Cartes'!$B$9:$B$36,0),7)="","",INDEX('Balises - Cartes'!$B$9:$L$36,MATCH('Fiches de poinçon.(ss numéro )'!C396,'Balises - Cartes'!$B$9:$B$36,0),7))</f>
        <v/>
      </c>
      <c r="G409" s="364"/>
      <c r="H409" s="365"/>
      <c r="I409" s="134"/>
      <c r="J409" s="364"/>
      <c r="K409" s="365"/>
      <c r="L409" s="127" t="str">
        <f>IF(INDEX('Balises - Cartes'!$B$9:$L$36,MATCH('Fiches de poinçon.(ss numéro )'!L396,'Balises - Cartes'!$B$9:$B$36,0),4)="","",INDEX('Balises - Cartes'!$B$9:$L$36,MATCH('Fiches de poinçon.(ss numéro )'!L396,'Balises - Cartes'!$B$9:$B$36,0),4))</f>
        <v/>
      </c>
      <c r="M409" s="132">
        <f>TIME(,,((D433/1000/$F$43)*60+'Départ - Arrivée'!$AG$12)*60+((D432/1000/$F$43)*60+'Départ - Arrivée'!$AG$12)*60+((D431/1000/$F$43)*60+'Départ - Arrivée'!$AG$12)*60)</f>
        <v>1.0266203703703703E-2</v>
      </c>
      <c r="N409" s="132">
        <f>TIME(,,((D436/1000/$F$43)*60+'Départ - Arrivée'!$AG$12)*60+((D435/1000/$F$43)*60+'Départ - Arrivée'!$AG$12)*60+((D420/1000/$F$43)*60+'Départ - Arrivée'!$AG$12)*60+((D433/1000/$F$43)*60+'Départ - Arrivée'!$AG$12)*60+((D432/1000/$F$43)*60+'Départ - Arrivée'!$AG$12)*60+((D431/1000/$F$43)*60+'Départ - Arrivée'!$AG$12)*60)</f>
        <v>1.4432870370370372E-2</v>
      </c>
      <c r="O409" s="127" t="str">
        <f>IF(INDEX('Balises - Cartes'!$B$9:$L$36,MATCH('Fiches de poinçon.(ss numéro )'!L396,'Balises - Cartes'!$B$9:$B$36,0),7)="","",INDEX('Balises - Cartes'!$B$9:$L$36,MATCH('Fiches de poinçon.(ss numéro )'!L396,'Balises - Cartes'!$B$9:$B$36,0),7))</f>
        <v/>
      </c>
      <c r="P409" s="364"/>
      <c r="Q409" s="364"/>
    </row>
    <row r="410" spans="1:17" ht="15" customHeight="1" x14ac:dyDescent="0.25">
      <c r="A410" s="364"/>
      <c r="B410" s="365"/>
      <c r="C410" s="361" t="s">
        <v>113</v>
      </c>
      <c r="D410" s="381"/>
      <c r="E410" s="366" t="s">
        <v>114</v>
      </c>
      <c r="F410" s="367"/>
      <c r="G410" s="364"/>
      <c r="H410" s="365"/>
      <c r="I410" s="134"/>
      <c r="J410" s="364"/>
      <c r="K410" s="365"/>
      <c r="L410" s="361" t="s">
        <v>113</v>
      </c>
      <c r="M410" s="381"/>
      <c r="N410" s="366" t="s">
        <v>114</v>
      </c>
      <c r="O410" s="367"/>
      <c r="P410" s="364"/>
      <c r="Q410" s="364"/>
    </row>
    <row r="411" spans="1:17" ht="33" customHeight="1" x14ac:dyDescent="0.25">
      <c r="A411" s="396"/>
      <c r="B411" s="397"/>
      <c r="C411" s="376" t="str">
        <f>IF('Fiches de poinçon.(ss numéro )'!C409="","",INDEX('Description des balises'!$A$1:$C$76,MATCH('Fiches de poinçon.(ss numéro )'!C409,'Description des balises'!$A$1:$A$76,0),2))</f>
        <v/>
      </c>
      <c r="D411" s="377"/>
      <c r="E411" s="376" t="str">
        <f>IF('Fiches de poinçon.(ss numéro )'!F409="","",INDEX('Description des balises'!$A$1:$C$76,MATCH('Fiches de poinçon.(ss numéro )'!F409,'Description des balises'!$A$1:$A$76,0),2))</f>
        <v/>
      </c>
      <c r="F411" s="377"/>
      <c r="G411" s="396"/>
      <c r="H411" s="397"/>
      <c r="I411" s="108"/>
      <c r="J411" s="396"/>
      <c r="K411" s="397"/>
      <c r="L411" s="376" t="str">
        <f>IF('Fiches de poinçon.(ss numéro )'!L409="","",INDEX('Description des balises'!$A$1:$C$76,MATCH('Fiches de poinçon.(ss numéro )'!L409,'Description des balises'!$A$1:$A$76,0),2))</f>
        <v/>
      </c>
      <c r="M411" s="377"/>
      <c r="N411" s="376" t="str">
        <f>IF('Fiches de poinçon.(ss numéro )'!O409="","",INDEX('Description des balises'!$A$1:$C$76,MATCH('Fiches de poinçon.(ss numéro )'!O409,'Description des balises'!$A$1:$A$76,0),2))</f>
        <v/>
      </c>
      <c r="O411" s="377"/>
      <c r="P411" s="396"/>
      <c r="Q411" s="396"/>
    </row>
    <row r="412" spans="1:17" ht="15" customHeight="1" x14ac:dyDescent="0.25">
      <c r="A412" s="395"/>
      <c r="B412" s="395"/>
      <c r="C412" s="394"/>
      <c r="D412" s="394"/>
      <c r="E412" s="394"/>
      <c r="F412" s="394"/>
      <c r="G412" s="395"/>
      <c r="H412" s="395"/>
      <c r="I412" s="135"/>
      <c r="J412" s="394"/>
      <c r="K412" s="394"/>
      <c r="L412" s="394"/>
      <c r="M412" s="394"/>
      <c r="N412" s="394"/>
      <c r="O412" s="394"/>
      <c r="P412" s="394"/>
      <c r="Q412" s="394"/>
    </row>
    <row r="413" spans="1:17" ht="21" customHeight="1" x14ac:dyDescent="0.2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</row>
    <row r="414" spans="1:17" ht="21" customHeight="1" x14ac:dyDescent="0.25">
      <c r="A414" s="77"/>
      <c r="B414" s="421" t="str">
        <f>'Balises - Cartes'!$B$2</f>
        <v>(nom de votre établissement)</v>
      </c>
      <c r="C414" s="421"/>
      <c r="D414" s="421"/>
      <c r="E414" s="421"/>
      <c r="F414" s="421"/>
      <c r="G414" s="421"/>
      <c r="H414" s="77"/>
      <c r="I414" s="77"/>
      <c r="J414" s="77"/>
      <c r="K414" s="421" t="str">
        <f>'Balises - Cartes'!$B$2</f>
        <v>(nom de votre établissement)</v>
      </c>
      <c r="L414" s="421"/>
      <c r="M414" s="421"/>
      <c r="N414" s="421"/>
      <c r="O414" s="421"/>
      <c r="P414" s="421"/>
    </row>
    <row r="415" spans="1:17" ht="21" customHeight="1" x14ac:dyDescent="0.25">
      <c r="A415" s="77"/>
      <c r="B415" s="405" t="s">
        <v>20</v>
      </c>
      <c r="C415" s="406"/>
      <c r="D415" s="407"/>
      <c r="E415" s="521" t="str">
        <f>$E$37</f>
        <v>Niveaux</v>
      </c>
      <c r="F415" s="417" t="s">
        <v>12</v>
      </c>
      <c r="G415" s="417" t="str">
        <f>$G$37</f>
        <v>Temps (min:sec)</v>
      </c>
      <c r="H415" s="77"/>
      <c r="I415" s="77"/>
      <c r="J415" s="77"/>
      <c r="K415" s="405" t="s">
        <v>20</v>
      </c>
      <c r="L415" s="406"/>
      <c r="M415" s="407"/>
      <c r="N415" s="521" t="str">
        <f>$E$37</f>
        <v>Niveaux</v>
      </c>
      <c r="O415" s="417" t="s">
        <v>12</v>
      </c>
      <c r="P415" s="417" t="str">
        <f>$G$37</f>
        <v>Temps (min:sec)</v>
      </c>
    </row>
    <row r="416" spans="1:17" ht="21" customHeight="1" x14ac:dyDescent="0.25">
      <c r="A416" s="77"/>
      <c r="B416" s="408"/>
      <c r="C416" s="409"/>
      <c r="D416" s="410"/>
      <c r="E416" s="522"/>
      <c r="F416" s="418"/>
      <c r="G416" s="418"/>
      <c r="H416" s="77"/>
      <c r="I416" s="77"/>
      <c r="J416" s="77"/>
      <c r="K416" s="408"/>
      <c r="L416" s="409"/>
      <c r="M416" s="410"/>
      <c r="N416" s="522"/>
      <c r="O416" s="418"/>
      <c r="P416" s="418"/>
    </row>
    <row r="417" spans="1:16" ht="21" customHeight="1" x14ac:dyDescent="0.25">
      <c r="A417" s="77"/>
      <c r="B417" s="414" t="s">
        <v>39</v>
      </c>
      <c r="C417" s="415"/>
      <c r="D417" s="96">
        <f>'F4'!$D$39</f>
        <v>1758.9680371172183</v>
      </c>
      <c r="E417" s="97" t="str">
        <f>$E$39</f>
        <v>Marche</v>
      </c>
      <c r="F417" s="114">
        <f>'F4'!$P$37</f>
        <v>8</v>
      </c>
      <c r="G417" s="115">
        <f>'F4'!$Q$37</f>
        <v>1.9710648148148147E-2</v>
      </c>
      <c r="H417" s="77"/>
      <c r="I417" s="77"/>
      <c r="J417" s="77"/>
      <c r="K417" s="414" t="s">
        <v>39</v>
      </c>
      <c r="L417" s="415"/>
      <c r="M417" s="96">
        <f>'F3'!$D$39</f>
        <v>1758.9680371172183</v>
      </c>
      <c r="N417" s="97" t="str">
        <f>$E$39</f>
        <v>Marche</v>
      </c>
      <c r="O417" s="114">
        <f>'F3'!$P$37</f>
        <v>8</v>
      </c>
      <c r="P417" s="115">
        <f>'F3'!$Q$37</f>
        <v>1.9710648148148147E-2</v>
      </c>
    </row>
    <row r="418" spans="1:16" ht="21" customHeight="1" x14ac:dyDescent="0.25">
      <c r="A418" s="77"/>
      <c r="B418" s="422" t="s">
        <v>38</v>
      </c>
      <c r="C418" s="423"/>
      <c r="D418" s="96">
        <f>'F4'!$D$40</f>
        <v>0</v>
      </c>
      <c r="E418" s="97">
        <f>$E$40</f>
        <v>1</v>
      </c>
      <c r="F418" s="114">
        <f>'F4'!$P$38</f>
        <v>9</v>
      </c>
      <c r="G418" s="115">
        <f>'F4'!$Q$38</f>
        <v>1.7673611111111109E-2</v>
      </c>
      <c r="H418" s="77"/>
      <c r="I418" s="77"/>
      <c r="J418" s="77"/>
      <c r="K418" s="422" t="s">
        <v>38</v>
      </c>
      <c r="L418" s="423"/>
      <c r="M418" s="96">
        <f>'F3'!$D$40</f>
        <v>0</v>
      </c>
      <c r="N418" s="97">
        <f>$E$40</f>
        <v>1</v>
      </c>
      <c r="O418" s="114">
        <f>'F3'!$P$38</f>
        <v>9</v>
      </c>
      <c r="P418" s="115">
        <f>'F3'!$Q$38</f>
        <v>1.7673611111111109E-2</v>
      </c>
    </row>
    <row r="419" spans="1:16" ht="21" customHeight="1" x14ac:dyDescent="0.25">
      <c r="A419" s="77"/>
      <c r="B419" s="422" t="s">
        <v>37</v>
      </c>
      <c r="C419" s="423"/>
      <c r="D419" s="96">
        <f>'F4'!$D$41</f>
        <v>0</v>
      </c>
      <c r="E419" s="97">
        <f>$E$41</f>
        <v>2</v>
      </c>
      <c r="F419" s="114">
        <f>'F4'!$P$39</f>
        <v>10</v>
      </c>
      <c r="G419" s="115">
        <f>'F4'!$Q$39</f>
        <v>1.6041666666666666E-2</v>
      </c>
      <c r="H419" s="77"/>
      <c r="I419" s="77"/>
      <c r="J419" s="77"/>
      <c r="K419" s="422" t="s">
        <v>37</v>
      </c>
      <c r="L419" s="423"/>
      <c r="M419" s="96">
        <f>'F3'!$D$41</f>
        <v>0</v>
      </c>
      <c r="N419" s="97">
        <f>$E$41</f>
        <v>2</v>
      </c>
      <c r="O419" s="114">
        <f>'F3'!$P$39</f>
        <v>10</v>
      </c>
      <c r="P419" s="115">
        <f>'F3'!$Q$39</f>
        <v>1.6041666666666666E-2</v>
      </c>
    </row>
    <row r="420" spans="1:16" ht="21" customHeight="1" x14ac:dyDescent="0.25">
      <c r="A420" s="77"/>
      <c r="B420" s="422" t="s">
        <v>36</v>
      </c>
      <c r="C420" s="423"/>
      <c r="D420" s="96">
        <f>'F4'!$D$42</f>
        <v>0</v>
      </c>
      <c r="E420" s="97">
        <f>$E$42</f>
        <v>3</v>
      </c>
      <c r="F420" s="114">
        <f>'F4'!$P$40</f>
        <v>11</v>
      </c>
      <c r="G420" s="115">
        <f>'F4'!$Q$40</f>
        <v>1.4710648148148148E-2</v>
      </c>
      <c r="H420" s="77"/>
      <c r="I420" s="77"/>
      <c r="J420" s="77"/>
      <c r="K420" s="422" t="s">
        <v>36</v>
      </c>
      <c r="L420" s="423"/>
      <c r="M420" s="96">
        <f>'F3'!$D$42</f>
        <v>0</v>
      </c>
      <c r="N420" s="97">
        <f>$E$42</f>
        <v>3</v>
      </c>
      <c r="O420" s="114">
        <f>'F3'!$P$40</f>
        <v>11</v>
      </c>
      <c r="P420" s="115">
        <f>'F3'!$Q$40</f>
        <v>1.4710648148148148E-2</v>
      </c>
    </row>
    <row r="421" spans="1:16" ht="21" customHeight="1" x14ac:dyDescent="0.25">
      <c r="A421" s="77"/>
      <c r="B421" s="398" t="s">
        <v>117</v>
      </c>
      <c r="C421" s="399"/>
      <c r="D421" s="96">
        <f>'F4'!$D$43</f>
        <v>0</v>
      </c>
      <c r="E421" s="97">
        <f>$E$43</f>
        <v>4</v>
      </c>
      <c r="F421" s="114">
        <f>'F4'!$P$41</f>
        <v>12</v>
      </c>
      <c r="G421" s="115">
        <f>'F4'!$Q$41</f>
        <v>1.3599537037037037E-2</v>
      </c>
      <c r="H421" s="77"/>
      <c r="I421" s="77"/>
      <c r="J421" s="77"/>
      <c r="K421" s="398" t="s">
        <v>117</v>
      </c>
      <c r="L421" s="399"/>
      <c r="M421" s="96">
        <f>'F3'!$D$43</f>
        <v>0</v>
      </c>
      <c r="N421" s="97">
        <f>$E$43</f>
        <v>4</v>
      </c>
      <c r="O421" s="114">
        <f>'F3'!$P$41</f>
        <v>12</v>
      </c>
      <c r="P421" s="115">
        <f>'F3'!$Q$41</f>
        <v>1.3599537037037037E-2</v>
      </c>
    </row>
    <row r="422" spans="1:16" ht="21" customHeight="1" x14ac:dyDescent="0.25">
      <c r="A422" s="77"/>
      <c r="B422" s="398" t="s">
        <v>118</v>
      </c>
      <c r="C422" s="399"/>
      <c r="D422" s="96">
        <f>'F4'!$D$44</f>
        <v>0</v>
      </c>
      <c r="E422" s="97">
        <f>$E$44</f>
        <v>5</v>
      </c>
      <c r="F422" s="114">
        <f>'F4'!$P$42</f>
        <v>13</v>
      </c>
      <c r="G422" s="115">
        <f>'F4'!$Q$42</f>
        <v>1.2662037037037039E-2</v>
      </c>
      <c r="H422" s="77"/>
      <c r="I422" s="77"/>
      <c r="J422" s="77"/>
      <c r="K422" s="398" t="s">
        <v>118</v>
      </c>
      <c r="L422" s="399"/>
      <c r="M422" s="96">
        <f>'F3'!$D$44</f>
        <v>0</v>
      </c>
      <c r="N422" s="97">
        <f>$E$44</f>
        <v>5</v>
      </c>
      <c r="O422" s="114">
        <f>'F3'!$P$42</f>
        <v>13</v>
      </c>
      <c r="P422" s="115">
        <f>'F3'!$Q$42</f>
        <v>1.2662037037037039E-2</v>
      </c>
    </row>
    <row r="423" spans="1:16" ht="21" customHeight="1" x14ac:dyDescent="0.25">
      <c r="A423" s="77"/>
      <c r="B423" s="414" t="s">
        <v>112</v>
      </c>
      <c r="C423" s="415"/>
      <c r="D423" s="96">
        <f>'F4'!$D$45</f>
        <v>1758.9680371172183</v>
      </c>
      <c r="E423" s="97">
        <f>$E$45</f>
        <v>6</v>
      </c>
      <c r="F423" s="114">
        <f>'F4'!$P$43</f>
        <v>14</v>
      </c>
      <c r="G423" s="115">
        <f>'F4'!$Q$43</f>
        <v>1.1851851851851851E-2</v>
      </c>
      <c r="H423" s="77"/>
      <c r="I423" s="77"/>
      <c r="J423" s="77"/>
      <c r="K423" s="414" t="s">
        <v>112</v>
      </c>
      <c r="L423" s="415"/>
      <c r="M423" s="96">
        <f>'F3'!$D$45</f>
        <v>1758.9680371172183</v>
      </c>
      <c r="N423" s="97">
        <f>$E$45</f>
        <v>6</v>
      </c>
      <c r="O423" s="114">
        <f>'F3'!$P$43</f>
        <v>14</v>
      </c>
      <c r="P423" s="115">
        <f>'F3'!$Q$43</f>
        <v>1.1851851851851851E-2</v>
      </c>
    </row>
    <row r="424" spans="1:16" ht="21" customHeight="1" x14ac:dyDescent="0.25">
      <c r="A424" s="77"/>
      <c r="B424" s="388" t="s">
        <v>116</v>
      </c>
      <c r="C424" s="390">
        <f>'F4'!$X$27</f>
        <v>3517.9360742344365</v>
      </c>
      <c r="D424" s="392" t="s">
        <v>10</v>
      </c>
      <c r="E424" s="97">
        <f>$E$46</f>
        <v>7</v>
      </c>
      <c r="F424" s="114">
        <f>'F4'!$P$44</f>
        <v>15</v>
      </c>
      <c r="G424" s="115">
        <f>'F4'!$Q$44</f>
        <v>1.1157407407407408E-2</v>
      </c>
      <c r="H424" s="77"/>
      <c r="I424" s="77"/>
      <c r="J424" s="77"/>
      <c r="K424" s="388" t="s">
        <v>116</v>
      </c>
      <c r="L424" s="390">
        <f>'F3'!$X$27</f>
        <v>3517.9360742344365</v>
      </c>
      <c r="M424" s="392" t="s">
        <v>10</v>
      </c>
      <c r="N424" s="97">
        <f>$E$46</f>
        <v>7</v>
      </c>
      <c r="O424" s="114">
        <f>'F3'!$P$44</f>
        <v>15</v>
      </c>
      <c r="P424" s="115">
        <f>'F3'!$Q$44</f>
        <v>1.1157407407407408E-2</v>
      </c>
    </row>
    <row r="425" spans="1:16" ht="21" customHeight="1" x14ac:dyDescent="0.25">
      <c r="B425" s="389"/>
      <c r="C425" s="391"/>
      <c r="D425" s="393"/>
      <c r="E425" s="97">
        <f>$E$47</f>
        <v>8</v>
      </c>
      <c r="F425" s="114">
        <f>'F4'!$P$45</f>
        <v>16</v>
      </c>
      <c r="G425" s="115">
        <f>'F4'!$Q$45</f>
        <v>1.0543981481481481E-2</v>
      </c>
      <c r="K425" s="389"/>
      <c r="L425" s="391"/>
      <c r="M425" s="393"/>
      <c r="N425" s="97">
        <f>$E$47</f>
        <v>8</v>
      </c>
      <c r="O425" s="114">
        <f>'F3'!$P$45</f>
        <v>16</v>
      </c>
      <c r="P425" s="115">
        <f>'F3'!$Q$45</f>
        <v>1.0543981481481481E-2</v>
      </c>
    </row>
    <row r="426" spans="1:16" ht="21" customHeight="1" x14ac:dyDescent="0.25">
      <c r="B426" s="374" t="s">
        <v>122</v>
      </c>
      <c r="C426" s="374"/>
      <c r="D426" s="98" t="str">
        <f>'Départ - Arrivée'!$AE$12</f>
        <v>Vestiaire Sud</v>
      </c>
      <c r="K426" s="374" t="s">
        <v>122</v>
      </c>
      <c r="L426" s="374"/>
      <c r="M426" s="98" t="str">
        <f>'Départ - Arrivée'!$AE$12</f>
        <v>Vestiaire Sud</v>
      </c>
    </row>
    <row r="427" spans="1:16" ht="21" customHeight="1" x14ac:dyDescent="0.25">
      <c r="B427" s="98"/>
      <c r="C427" s="98"/>
      <c r="D427" s="98"/>
      <c r="E427" s="98"/>
      <c r="F427" s="98"/>
      <c r="G427" s="98"/>
    </row>
    <row r="428" spans="1:16" ht="21" customHeight="1" x14ac:dyDescent="0.25">
      <c r="B428" s="421" t="str">
        <f>'Balises - Cartes'!$B$2</f>
        <v>(nom de votre établissement)</v>
      </c>
      <c r="C428" s="421"/>
      <c r="D428" s="421"/>
      <c r="E428" s="421"/>
      <c r="F428" s="421"/>
      <c r="G428" s="421"/>
      <c r="K428" s="421" t="str">
        <f>'Balises - Cartes'!$B$2</f>
        <v>(nom de votre établissement)</v>
      </c>
      <c r="L428" s="421"/>
      <c r="M428" s="421"/>
      <c r="N428" s="421"/>
      <c r="O428" s="421"/>
      <c r="P428" s="421"/>
    </row>
    <row r="429" spans="1:16" ht="21" customHeight="1" x14ac:dyDescent="0.25">
      <c r="B429" s="405" t="s">
        <v>20</v>
      </c>
      <c r="C429" s="406"/>
      <c r="D429" s="407"/>
      <c r="E429" s="521" t="str">
        <f>$E$37</f>
        <v>Niveaux</v>
      </c>
      <c r="F429" s="417" t="s">
        <v>12</v>
      </c>
      <c r="G429" s="417" t="str">
        <f>$G$37</f>
        <v>Temps (min:sec)</v>
      </c>
      <c r="K429" s="405" t="s">
        <v>20</v>
      </c>
      <c r="L429" s="406"/>
      <c r="M429" s="407"/>
      <c r="N429" s="521" t="str">
        <f>$E$37</f>
        <v>Niveaux</v>
      </c>
      <c r="O429" s="417" t="s">
        <v>12</v>
      </c>
      <c r="P429" s="417" t="str">
        <f>$G$37</f>
        <v>Temps (min:sec)</v>
      </c>
    </row>
    <row r="430" spans="1:16" ht="21" customHeight="1" x14ac:dyDescent="0.25">
      <c r="B430" s="408"/>
      <c r="C430" s="409"/>
      <c r="D430" s="410"/>
      <c r="E430" s="522"/>
      <c r="F430" s="418"/>
      <c r="G430" s="418"/>
      <c r="K430" s="408"/>
      <c r="L430" s="409"/>
      <c r="M430" s="410"/>
      <c r="N430" s="522"/>
      <c r="O430" s="418"/>
      <c r="P430" s="418"/>
    </row>
    <row r="431" spans="1:16" ht="21" customHeight="1" x14ac:dyDescent="0.25">
      <c r="B431" s="414" t="s">
        <v>39</v>
      </c>
      <c r="C431" s="415"/>
      <c r="D431" s="96">
        <f>'F6'!$D$39</f>
        <v>1758.9680371172183</v>
      </c>
      <c r="E431" s="97" t="str">
        <f>$E$39</f>
        <v>Marche</v>
      </c>
      <c r="F431" s="114">
        <f>'F6'!$P$37</f>
        <v>8</v>
      </c>
      <c r="G431" s="115">
        <f>'F6'!$Q$37</f>
        <v>1.9710648148148147E-2</v>
      </c>
      <c r="K431" s="414" t="s">
        <v>39</v>
      </c>
      <c r="L431" s="415"/>
      <c r="M431" s="96">
        <f>'F5'!$D$39</f>
        <v>1758.9680371172183</v>
      </c>
      <c r="N431" s="97" t="str">
        <f>$E$39</f>
        <v>Marche</v>
      </c>
      <c r="O431" s="114">
        <f>'F5'!$P$37</f>
        <v>8</v>
      </c>
      <c r="P431" s="115">
        <f>'F5'!$Q$37</f>
        <v>1.9710648148148147E-2</v>
      </c>
    </row>
    <row r="432" spans="1:16" ht="21" customHeight="1" x14ac:dyDescent="0.25">
      <c r="B432" s="422" t="s">
        <v>38</v>
      </c>
      <c r="C432" s="423"/>
      <c r="D432" s="96">
        <f>'F6'!$D$40</f>
        <v>0</v>
      </c>
      <c r="E432" s="97">
        <f>$E$40</f>
        <v>1</v>
      </c>
      <c r="F432" s="114">
        <f>'F6'!$P$38</f>
        <v>9</v>
      </c>
      <c r="G432" s="115">
        <f>'F6'!$Q$38</f>
        <v>1.7673611111111109E-2</v>
      </c>
      <c r="K432" s="422" t="s">
        <v>38</v>
      </c>
      <c r="L432" s="423"/>
      <c r="M432" s="96">
        <f>'F5'!$D$40</f>
        <v>0</v>
      </c>
      <c r="N432" s="97">
        <f>$E$40</f>
        <v>1</v>
      </c>
      <c r="O432" s="114">
        <f>'F5'!$P$38</f>
        <v>9</v>
      </c>
      <c r="P432" s="115">
        <f>'F5'!$Q$38</f>
        <v>1.7673611111111109E-2</v>
      </c>
    </row>
    <row r="433" spans="1:17" ht="21" customHeight="1" x14ac:dyDescent="0.25">
      <c r="B433" s="422" t="s">
        <v>37</v>
      </c>
      <c r="C433" s="423"/>
      <c r="D433" s="96">
        <f>'F6'!$D$41</f>
        <v>0</v>
      </c>
      <c r="E433" s="97">
        <f>$E$41</f>
        <v>2</v>
      </c>
      <c r="F433" s="114">
        <f>'F6'!$P$39</f>
        <v>10</v>
      </c>
      <c r="G433" s="115">
        <f>'F6'!$Q$39</f>
        <v>1.6041666666666666E-2</v>
      </c>
      <c r="K433" s="422" t="s">
        <v>37</v>
      </c>
      <c r="L433" s="423"/>
      <c r="M433" s="96">
        <f>'F5'!$D$41</f>
        <v>0</v>
      </c>
      <c r="N433" s="97">
        <f>$E$41</f>
        <v>2</v>
      </c>
      <c r="O433" s="114">
        <f>'F5'!$P$39</f>
        <v>10</v>
      </c>
      <c r="P433" s="115">
        <f>'F5'!$Q$39</f>
        <v>1.6041666666666666E-2</v>
      </c>
    </row>
    <row r="434" spans="1:17" ht="21" customHeight="1" x14ac:dyDescent="0.25">
      <c r="B434" s="422" t="s">
        <v>36</v>
      </c>
      <c r="C434" s="423"/>
      <c r="D434" s="96">
        <f>'F6'!$D$42</f>
        <v>0</v>
      </c>
      <c r="E434" s="97">
        <f>$E$42</f>
        <v>3</v>
      </c>
      <c r="F434" s="114">
        <f>'F6'!$P$40</f>
        <v>11</v>
      </c>
      <c r="G434" s="115">
        <f>'F6'!$Q$40</f>
        <v>1.4710648148148148E-2</v>
      </c>
      <c r="K434" s="422" t="s">
        <v>36</v>
      </c>
      <c r="L434" s="423"/>
      <c r="M434" s="96">
        <f>'F5'!$D$42</f>
        <v>0</v>
      </c>
      <c r="N434" s="97">
        <f>$E$42</f>
        <v>3</v>
      </c>
      <c r="O434" s="114">
        <f>'F5'!$P$40</f>
        <v>11</v>
      </c>
      <c r="P434" s="115">
        <f>'F5'!$Q$40</f>
        <v>1.4710648148148148E-2</v>
      </c>
    </row>
    <row r="435" spans="1:17" ht="21" customHeight="1" x14ac:dyDescent="0.25">
      <c r="B435" s="398" t="s">
        <v>117</v>
      </c>
      <c r="C435" s="399"/>
      <c r="D435" s="96">
        <f>'F6'!$D$43</f>
        <v>0</v>
      </c>
      <c r="E435" s="97">
        <f>$E$43</f>
        <v>4</v>
      </c>
      <c r="F435" s="114">
        <f>'F6'!$P$41</f>
        <v>12</v>
      </c>
      <c r="G435" s="115">
        <f>'F6'!$Q$41</f>
        <v>1.3599537037037037E-2</v>
      </c>
      <c r="K435" s="398" t="s">
        <v>117</v>
      </c>
      <c r="L435" s="399"/>
      <c r="M435" s="96">
        <f>'F5'!$D$43</f>
        <v>0</v>
      </c>
      <c r="N435" s="97">
        <f>$E$43</f>
        <v>4</v>
      </c>
      <c r="O435" s="114">
        <f>'F5'!$P$41</f>
        <v>12</v>
      </c>
      <c r="P435" s="115">
        <f>'F5'!$Q$41</f>
        <v>1.3599537037037037E-2</v>
      </c>
    </row>
    <row r="436" spans="1:17" ht="21" customHeight="1" x14ac:dyDescent="0.25">
      <c r="B436" s="398" t="s">
        <v>118</v>
      </c>
      <c r="C436" s="399"/>
      <c r="D436" s="96">
        <f>'F6'!$D$44</f>
        <v>0</v>
      </c>
      <c r="E436" s="97">
        <f>$E$44</f>
        <v>5</v>
      </c>
      <c r="F436" s="114">
        <f>'F6'!$P$42</f>
        <v>13</v>
      </c>
      <c r="G436" s="115">
        <f>'F6'!$Q$42</f>
        <v>1.2662037037037039E-2</v>
      </c>
      <c r="K436" s="398" t="s">
        <v>118</v>
      </c>
      <c r="L436" s="399"/>
      <c r="M436" s="96">
        <f>'F5'!$D$44</f>
        <v>0</v>
      </c>
      <c r="N436" s="97">
        <f>$E$44</f>
        <v>5</v>
      </c>
      <c r="O436" s="114">
        <f>'F5'!$P$42</f>
        <v>13</v>
      </c>
      <c r="P436" s="115">
        <f>'F5'!$Q$42</f>
        <v>1.2662037037037039E-2</v>
      </c>
    </row>
    <row r="437" spans="1:17" ht="21" customHeight="1" x14ac:dyDescent="0.25">
      <c r="B437" s="414" t="s">
        <v>112</v>
      </c>
      <c r="C437" s="415"/>
      <c r="D437" s="96">
        <f>'F6'!$D$45</f>
        <v>1758.9680371172183</v>
      </c>
      <c r="E437" s="97">
        <f>$E$45</f>
        <v>6</v>
      </c>
      <c r="F437" s="114">
        <f>'F6'!$P$43</f>
        <v>14</v>
      </c>
      <c r="G437" s="115">
        <f>'F6'!$Q$43</f>
        <v>1.1851851851851851E-2</v>
      </c>
      <c r="K437" s="414" t="s">
        <v>112</v>
      </c>
      <c r="L437" s="415"/>
      <c r="M437" s="96">
        <f>'F5'!$D$45</f>
        <v>1758.9680371172183</v>
      </c>
      <c r="N437" s="97">
        <f>$E$45</f>
        <v>6</v>
      </c>
      <c r="O437" s="114">
        <f>'F5'!$P$43</f>
        <v>14</v>
      </c>
      <c r="P437" s="115">
        <f>'F5'!$Q$43</f>
        <v>1.1851851851851851E-2</v>
      </c>
    </row>
    <row r="438" spans="1:17" ht="21" customHeight="1" x14ac:dyDescent="0.25">
      <c r="B438" s="388" t="s">
        <v>116</v>
      </c>
      <c r="C438" s="390">
        <f>'F6'!$X$27</f>
        <v>3517.9360742344365</v>
      </c>
      <c r="D438" s="392" t="s">
        <v>10</v>
      </c>
      <c r="E438" s="97">
        <f>$E$46</f>
        <v>7</v>
      </c>
      <c r="F438" s="114">
        <f>'F6'!$P$44</f>
        <v>15</v>
      </c>
      <c r="G438" s="115">
        <f>'F6'!$Q$44</f>
        <v>1.1157407407407408E-2</v>
      </c>
      <c r="K438" s="388" t="s">
        <v>116</v>
      </c>
      <c r="L438" s="390">
        <f>'F5'!$X$27</f>
        <v>3517.9360742344365</v>
      </c>
      <c r="M438" s="392" t="s">
        <v>10</v>
      </c>
      <c r="N438" s="97">
        <f>$E$46</f>
        <v>7</v>
      </c>
      <c r="O438" s="114">
        <f>'F5'!$P$44</f>
        <v>15</v>
      </c>
      <c r="P438" s="115">
        <f>'F5'!$Q$44</f>
        <v>1.1157407407407408E-2</v>
      </c>
    </row>
    <row r="439" spans="1:17" ht="21" customHeight="1" x14ac:dyDescent="0.25">
      <c r="B439" s="389"/>
      <c r="C439" s="391"/>
      <c r="D439" s="393"/>
      <c r="E439" s="97">
        <f>$E$47</f>
        <v>8</v>
      </c>
      <c r="F439" s="114">
        <f>'F6'!$P$45</f>
        <v>16</v>
      </c>
      <c r="G439" s="115">
        <f>'F6'!$Q$45</f>
        <v>1.0543981481481481E-2</v>
      </c>
      <c r="K439" s="389"/>
      <c r="L439" s="391"/>
      <c r="M439" s="393"/>
      <c r="N439" s="97">
        <f>$E$47</f>
        <v>8</v>
      </c>
      <c r="O439" s="114">
        <f>'F5'!$P$45</f>
        <v>16</v>
      </c>
      <c r="P439" s="115">
        <f>'F5'!$Q$45</f>
        <v>1.0543981481481481E-2</v>
      </c>
    </row>
    <row r="440" spans="1:17" ht="21" customHeight="1" x14ac:dyDescent="0.25">
      <c r="B440" s="374" t="s">
        <v>122</v>
      </c>
      <c r="C440" s="374"/>
      <c r="D440" s="98" t="str">
        <f>'Départ - Arrivée'!$AE$12</f>
        <v>Vestiaire Sud</v>
      </c>
      <c r="K440" s="374" t="s">
        <v>122</v>
      </c>
      <c r="L440" s="374"/>
      <c r="M440" s="98" t="str">
        <f>'Départ - Arrivée'!$AE$12</f>
        <v>Vestiaire Sud</v>
      </c>
    </row>
    <row r="441" spans="1:17" ht="21" customHeight="1" x14ac:dyDescent="0.25">
      <c r="A441" s="3"/>
      <c r="B441" s="3"/>
      <c r="F441" s="136" t="s">
        <v>23</v>
      </c>
      <c r="P441" s="3"/>
      <c r="Q441" s="3"/>
    </row>
  </sheetData>
  <sheetProtection sheet="1" selectLockedCells="1"/>
  <mergeCells count="1373">
    <mergeCell ref="P2:Q9"/>
    <mergeCell ref="C3:D3"/>
    <mergeCell ref="E3:F3"/>
    <mergeCell ref="L3:M3"/>
    <mergeCell ref="N3:O3"/>
    <mergeCell ref="C9:D9"/>
    <mergeCell ref="E9:F9"/>
    <mergeCell ref="L9:M9"/>
    <mergeCell ref="N9:O9"/>
    <mergeCell ref="C6:D6"/>
    <mergeCell ref="E6:F6"/>
    <mergeCell ref="L6:M6"/>
    <mergeCell ref="N6:O6"/>
    <mergeCell ref="C8:D8"/>
    <mergeCell ref="E8:F8"/>
    <mergeCell ref="L8:M8"/>
    <mergeCell ref="N8:O8"/>
    <mergeCell ref="C13:D13"/>
    <mergeCell ref="E13:F13"/>
    <mergeCell ref="L13:M13"/>
    <mergeCell ref="N13:O13"/>
    <mergeCell ref="C4:D4"/>
    <mergeCell ref="E4:F4"/>
    <mergeCell ref="L4:M4"/>
    <mergeCell ref="N4:O4"/>
    <mergeCell ref="C5:D5"/>
    <mergeCell ref="E5:F5"/>
    <mergeCell ref="L5:M5"/>
    <mergeCell ref="N5:O5"/>
    <mergeCell ref="A2:B9"/>
    <mergeCell ref="C2:F2"/>
    <mergeCell ref="G2:H9"/>
    <mergeCell ref="J2:K9"/>
    <mergeCell ref="L2:O2"/>
    <mergeCell ref="C18:F18"/>
    <mergeCell ref="G18:H25"/>
    <mergeCell ref="J18:K25"/>
    <mergeCell ref="L18:O18"/>
    <mergeCell ref="A10:B13"/>
    <mergeCell ref="C10:D10"/>
    <mergeCell ref="E10:F10"/>
    <mergeCell ref="G10:H13"/>
    <mergeCell ref="J10:K13"/>
    <mergeCell ref="L10:M10"/>
    <mergeCell ref="A14:B17"/>
    <mergeCell ref="N14:O14"/>
    <mergeCell ref="P14:Q17"/>
    <mergeCell ref="C16:D16"/>
    <mergeCell ref="E16:F16"/>
    <mergeCell ref="L16:M16"/>
    <mergeCell ref="N16:O16"/>
    <mergeCell ref="C17:D17"/>
    <mergeCell ref="E17:F17"/>
    <mergeCell ref="L17:M17"/>
    <mergeCell ref="N17:O17"/>
    <mergeCell ref="C14:D14"/>
    <mergeCell ref="E14:F14"/>
    <mergeCell ref="G14:H17"/>
    <mergeCell ref="J14:K17"/>
    <mergeCell ref="L14:M14"/>
    <mergeCell ref="N10:O10"/>
    <mergeCell ref="P10:Q13"/>
    <mergeCell ref="C12:D12"/>
    <mergeCell ref="E12:F12"/>
    <mergeCell ref="L12:M12"/>
    <mergeCell ref="N12:O12"/>
    <mergeCell ref="P18:Q25"/>
    <mergeCell ref="C19:D19"/>
    <mergeCell ref="E19:F19"/>
    <mergeCell ref="L19:M19"/>
    <mergeCell ref="N19:O19"/>
    <mergeCell ref="C25:D25"/>
    <mergeCell ref="E25:F25"/>
    <mergeCell ref="L25:M25"/>
    <mergeCell ref="N25:O25"/>
    <mergeCell ref="A26:B29"/>
    <mergeCell ref="C26:D26"/>
    <mergeCell ref="E26:F26"/>
    <mergeCell ref="G26:H29"/>
    <mergeCell ref="J26:K29"/>
    <mergeCell ref="L26:M26"/>
    <mergeCell ref="C22:D22"/>
    <mergeCell ref="E22:F22"/>
    <mergeCell ref="L22:M22"/>
    <mergeCell ref="N22:O22"/>
    <mergeCell ref="C24:D24"/>
    <mergeCell ref="E24:F24"/>
    <mergeCell ref="L24:M24"/>
    <mergeCell ref="N24:O24"/>
    <mergeCell ref="C20:D20"/>
    <mergeCell ref="E20:F20"/>
    <mergeCell ref="L20:M20"/>
    <mergeCell ref="N20:O20"/>
    <mergeCell ref="C21:D21"/>
    <mergeCell ref="E21:F21"/>
    <mergeCell ref="L21:M21"/>
    <mergeCell ref="N21:O21"/>
    <mergeCell ref="A18:B25"/>
    <mergeCell ref="N30:O30"/>
    <mergeCell ref="P30:Q33"/>
    <mergeCell ref="C32:D32"/>
    <mergeCell ref="E32:F32"/>
    <mergeCell ref="L32:M32"/>
    <mergeCell ref="N32:O32"/>
    <mergeCell ref="C33:D33"/>
    <mergeCell ref="E33:F33"/>
    <mergeCell ref="L33:M33"/>
    <mergeCell ref="N33:O33"/>
    <mergeCell ref="A30:B33"/>
    <mergeCell ref="C30:D30"/>
    <mergeCell ref="E30:F30"/>
    <mergeCell ref="G30:H33"/>
    <mergeCell ref="J30:K33"/>
    <mergeCell ref="L30:M30"/>
    <mergeCell ref="N26:O26"/>
    <mergeCell ref="P26:Q29"/>
    <mergeCell ref="C28:D28"/>
    <mergeCell ref="E28:F28"/>
    <mergeCell ref="L28:M28"/>
    <mergeCell ref="N28:O28"/>
    <mergeCell ref="C29:D29"/>
    <mergeCell ref="E29:F29"/>
    <mergeCell ref="L29:M29"/>
    <mergeCell ref="N29:O29"/>
    <mergeCell ref="B42:C42"/>
    <mergeCell ref="K42:L42"/>
    <mergeCell ref="B43:C43"/>
    <mergeCell ref="K43:L43"/>
    <mergeCell ref="B44:C44"/>
    <mergeCell ref="K44:L44"/>
    <mergeCell ref="B39:C39"/>
    <mergeCell ref="K39:L39"/>
    <mergeCell ref="B40:C40"/>
    <mergeCell ref="K40:L40"/>
    <mergeCell ref="B41:C41"/>
    <mergeCell ref="K41:L41"/>
    <mergeCell ref="N34:O34"/>
    <mergeCell ref="P34:Q34"/>
    <mergeCell ref="B37:D38"/>
    <mergeCell ref="E37:E38"/>
    <mergeCell ref="F37:F38"/>
    <mergeCell ref="G37:G38"/>
    <mergeCell ref="K37:M38"/>
    <mergeCell ref="N37:N38"/>
    <mergeCell ref="O37:O38"/>
    <mergeCell ref="P37:P38"/>
    <mergeCell ref="A34:B34"/>
    <mergeCell ref="C34:D34"/>
    <mergeCell ref="E34:F34"/>
    <mergeCell ref="G34:H34"/>
    <mergeCell ref="J34:K34"/>
    <mergeCell ref="L34:M34"/>
    <mergeCell ref="K36:P36"/>
    <mergeCell ref="B36:G36"/>
    <mergeCell ref="P51:P52"/>
    <mergeCell ref="B53:C53"/>
    <mergeCell ref="K53:L53"/>
    <mergeCell ref="B54:C54"/>
    <mergeCell ref="K54:L54"/>
    <mergeCell ref="M46:M47"/>
    <mergeCell ref="B48:C48"/>
    <mergeCell ref="K48:L48"/>
    <mergeCell ref="B51:D52"/>
    <mergeCell ref="E51:E52"/>
    <mergeCell ref="F51:F52"/>
    <mergeCell ref="G51:G52"/>
    <mergeCell ref="K51:M52"/>
    <mergeCell ref="B45:C45"/>
    <mergeCell ref="K45:L45"/>
    <mergeCell ref="B46:B47"/>
    <mergeCell ref="C46:C47"/>
    <mergeCell ref="D46:D47"/>
    <mergeCell ref="K46:K47"/>
    <mergeCell ref="L46:L47"/>
    <mergeCell ref="B50:G50"/>
    <mergeCell ref="K50:P50"/>
    <mergeCell ref="B58:C58"/>
    <mergeCell ref="K58:L58"/>
    <mergeCell ref="B59:C59"/>
    <mergeCell ref="K59:L59"/>
    <mergeCell ref="B60:B61"/>
    <mergeCell ref="C60:C61"/>
    <mergeCell ref="D60:D61"/>
    <mergeCell ref="K60:K61"/>
    <mergeCell ref="L60:L61"/>
    <mergeCell ref="B55:C55"/>
    <mergeCell ref="K55:L55"/>
    <mergeCell ref="B56:C56"/>
    <mergeCell ref="K56:L56"/>
    <mergeCell ref="B57:C57"/>
    <mergeCell ref="K57:L57"/>
    <mergeCell ref="N51:N52"/>
    <mergeCell ref="O51:O52"/>
    <mergeCell ref="P65:Q72"/>
    <mergeCell ref="C66:D66"/>
    <mergeCell ref="E66:F66"/>
    <mergeCell ref="L66:M66"/>
    <mergeCell ref="N66:O66"/>
    <mergeCell ref="C67:D67"/>
    <mergeCell ref="E67:F67"/>
    <mergeCell ref="L67:M67"/>
    <mergeCell ref="N67:O67"/>
    <mergeCell ref="C68:D68"/>
    <mergeCell ref="M60:M61"/>
    <mergeCell ref="B62:C62"/>
    <mergeCell ref="K62:L62"/>
    <mergeCell ref="A65:B72"/>
    <mergeCell ref="C65:F65"/>
    <mergeCell ref="G65:H72"/>
    <mergeCell ref="J65:K72"/>
    <mergeCell ref="L65:O65"/>
    <mergeCell ref="E68:F68"/>
    <mergeCell ref="L68:M68"/>
    <mergeCell ref="C72:D72"/>
    <mergeCell ref="E72:F72"/>
    <mergeCell ref="L72:M72"/>
    <mergeCell ref="N72:O72"/>
    <mergeCell ref="A73:B76"/>
    <mergeCell ref="C73:D73"/>
    <mergeCell ref="E73:F73"/>
    <mergeCell ref="G73:H76"/>
    <mergeCell ref="J73:K76"/>
    <mergeCell ref="L73:M73"/>
    <mergeCell ref="N68:O68"/>
    <mergeCell ref="C69:D69"/>
    <mergeCell ref="E69:F69"/>
    <mergeCell ref="L69:M69"/>
    <mergeCell ref="N69:O69"/>
    <mergeCell ref="C71:D71"/>
    <mergeCell ref="E71:F71"/>
    <mergeCell ref="L71:M71"/>
    <mergeCell ref="N71:O71"/>
    <mergeCell ref="N77:O77"/>
    <mergeCell ref="P77:Q80"/>
    <mergeCell ref="C79:D79"/>
    <mergeCell ref="E79:F79"/>
    <mergeCell ref="L79:M79"/>
    <mergeCell ref="N79:O79"/>
    <mergeCell ref="C80:D80"/>
    <mergeCell ref="E80:F80"/>
    <mergeCell ref="L80:M80"/>
    <mergeCell ref="N80:O80"/>
    <mergeCell ref="A77:B80"/>
    <mergeCell ref="C77:D77"/>
    <mergeCell ref="E77:F77"/>
    <mergeCell ref="G77:H80"/>
    <mergeCell ref="J77:K80"/>
    <mergeCell ref="L77:M77"/>
    <mergeCell ref="N73:O73"/>
    <mergeCell ref="P73:Q76"/>
    <mergeCell ref="C75:D75"/>
    <mergeCell ref="E75:F75"/>
    <mergeCell ref="L75:M75"/>
    <mergeCell ref="N75:O75"/>
    <mergeCell ref="C76:D76"/>
    <mergeCell ref="E76:F76"/>
    <mergeCell ref="L76:M76"/>
    <mergeCell ref="N76:O76"/>
    <mergeCell ref="C83:D83"/>
    <mergeCell ref="E83:F83"/>
    <mergeCell ref="L83:M83"/>
    <mergeCell ref="N83:O83"/>
    <mergeCell ref="C84:D84"/>
    <mergeCell ref="E84:F84"/>
    <mergeCell ref="L84:M84"/>
    <mergeCell ref="N84:O84"/>
    <mergeCell ref="A81:B88"/>
    <mergeCell ref="C81:F81"/>
    <mergeCell ref="G81:H88"/>
    <mergeCell ref="J81:K88"/>
    <mergeCell ref="L81:O81"/>
    <mergeCell ref="P81:Q88"/>
    <mergeCell ref="C82:D82"/>
    <mergeCell ref="E82:F82"/>
    <mergeCell ref="L82:M82"/>
    <mergeCell ref="N82:O82"/>
    <mergeCell ref="C88:D88"/>
    <mergeCell ref="E88:F88"/>
    <mergeCell ref="L88:M88"/>
    <mergeCell ref="N88:O88"/>
    <mergeCell ref="A89:B92"/>
    <mergeCell ref="C89:D89"/>
    <mergeCell ref="E89:F89"/>
    <mergeCell ref="G89:H92"/>
    <mergeCell ref="J89:K92"/>
    <mergeCell ref="L89:M89"/>
    <mergeCell ref="C85:D85"/>
    <mergeCell ref="E85:F85"/>
    <mergeCell ref="L85:M85"/>
    <mergeCell ref="N85:O85"/>
    <mergeCell ref="C87:D87"/>
    <mergeCell ref="E87:F87"/>
    <mergeCell ref="L87:M87"/>
    <mergeCell ref="N87:O87"/>
    <mergeCell ref="N93:O93"/>
    <mergeCell ref="P93:Q96"/>
    <mergeCell ref="C95:D95"/>
    <mergeCell ref="E95:F95"/>
    <mergeCell ref="L95:M95"/>
    <mergeCell ref="N95:O95"/>
    <mergeCell ref="C96:D96"/>
    <mergeCell ref="E96:F96"/>
    <mergeCell ref="L96:M96"/>
    <mergeCell ref="N96:O96"/>
    <mergeCell ref="A93:B96"/>
    <mergeCell ref="C93:D93"/>
    <mergeCell ref="E93:F93"/>
    <mergeCell ref="G93:H96"/>
    <mergeCell ref="J93:K96"/>
    <mergeCell ref="L93:M93"/>
    <mergeCell ref="N89:O89"/>
    <mergeCell ref="P89:Q92"/>
    <mergeCell ref="C91:D91"/>
    <mergeCell ref="E91:F91"/>
    <mergeCell ref="L91:M91"/>
    <mergeCell ref="N91:O91"/>
    <mergeCell ref="C92:D92"/>
    <mergeCell ref="E92:F92"/>
    <mergeCell ref="L92:M92"/>
    <mergeCell ref="N92:O92"/>
    <mergeCell ref="B105:C105"/>
    <mergeCell ref="K105:L105"/>
    <mergeCell ref="B106:C106"/>
    <mergeCell ref="K106:L106"/>
    <mergeCell ref="B107:C107"/>
    <mergeCell ref="K107:L107"/>
    <mergeCell ref="B102:C102"/>
    <mergeCell ref="K102:L102"/>
    <mergeCell ref="B103:C103"/>
    <mergeCell ref="K103:L103"/>
    <mergeCell ref="B104:C104"/>
    <mergeCell ref="K104:L104"/>
    <mergeCell ref="N97:O97"/>
    <mergeCell ref="P97:Q97"/>
    <mergeCell ref="B100:D101"/>
    <mergeCell ref="E100:E101"/>
    <mergeCell ref="F100:F101"/>
    <mergeCell ref="G100:G101"/>
    <mergeCell ref="K100:M101"/>
    <mergeCell ref="N100:N101"/>
    <mergeCell ref="O100:O101"/>
    <mergeCell ref="P100:P101"/>
    <mergeCell ref="A97:B97"/>
    <mergeCell ref="C97:D97"/>
    <mergeCell ref="E97:F97"/>
    <mergeCell ref="G97:H97"/>
    <mergeCell ref="J97:K97"/>
    <mergeCell ref="L97:M97"/>
    <mergeCell ref="K99:P99"/>
    <mergeCell ref="B99:G99"/>
    <mergeCell ref="P114:P115"/>
    <mergeCell ref="B116:C116"/>
    <mergeCell ref="K116:L116"/>
    <mergeCell ref="B117:C117"/>
    <mergeCell ref="K117:L117"/>
    <mergeCell ref="M109:M110"/>
    <mergeCell ref="B111:C111"/>
    <mergeCell ref="K111:L111"/>
    <mergeCell ref="B114:D115"/>
    <mergeCell ref="E114:E115"/>
    <mergeCell ref="F114:F115"/>
    <mergeCell ref="G114:G115"/>
    <mergeCell ref="K114:M115"/>
    <mergeCell ref="B108:C108"/>
    <mergeCell ref="K108:L108"/>
    <mergeCell ref="B109:B110"/>
    <mergeCell ref="C109:C110"/>
    <mergeCell ref="D109:D110"/>
    <mergeCell ref="K109:K110"/>
    <mergeCell ref="L109:L110"/>
    <mergeCell ref="B113:G113"/>
    <mergeCell ref="K113:P113"/>
    <mergeCell ref="B121:C121"/>
    <mergeCell ref="K121:L121"/>
    <mergeCell ref="B122:C122"/>
    <mergeCell ref="K122:L122"/>
    <mergeCell ref="B123:B124"/>
    <mergeCell ref="C123:C124"/>
    <mergeCell ref="D123:D124"/>
    <mergeCell ref="K123:K124"/>
    <mergeCell ref="L123:L124"/>
    <mergeCell ref="B118:C118"/>
    <mergeCell ref="K118:L118"/>
    <mergeCell ref="B119:C119"/>
    <mergeCell ref="K119:L119"/>
    <mergeCell ref="B120:C120"/>
    <mergeCell ref="K120:L120"/>
    <mergeCell ref="N114:N115"/>
    <mergeCell ref="O114:O115"/>
    <mergeCell ref="P128:Q135"/>
    <mergeCell ref="C129:D129"/>
    <mergeCell ref="E129:F129"/>
    <mergeCell ref="L129:M129"/>
    <mergeCell ref="N129:O129"/>
    <mergeCell ref="C130:D130"/>
    <mergeCell ref="E130:F130"/>
    <mergeCell ref="L130:M130"/>
    <mergeCell ref="N130:O130"/>
    <mergeCell ref="C131:D131"/>
    <mergeCell ref="M123:M124"/>
    <mergeCell ref="B125:C125"/>
    <mergeCell ref="K125:L125"/>
    <mergeCell ref="A128:B135"/>
    <mergeCell ref="C128:F128"/>
    <mergeCell ref="G128:H135"/>
    <mergeCell ref="J128:K135"/>
    <mergeCell ref="L128:O128"/>
    <mergeCell ref="E131:F131"/>
    <mergeCell ref="L131:M131"/>
    <mergeCell ref="C135:D135"/>
    <mergeCell ref="E135:F135"/>
    <mergeCell ref="L135:M135"/>
    <mergeCell ref="N135:O135"/>
    <mergeCell ref="A136:B139"/>
    <mergeCell ref="C136:D136"/>
    <mergeCell ref="E136:F136"/>
    <mergeCell ref="G136:H139"/>
    <mergeCell ref="J136:K139"/>
    <mergeCell ref="L136:M136"/>
    <mergeCell ref="N131:O131"/>
    <mergeCell ref="C132:D132"/>
    <mergeCell ref="E132:F132"/>
    <mergeCell ref="L132:M132"/>
    <mergeCell ref="N132:O132"/>
    <mergeCell ref="C134:D134"/>
    <mergeCell ref="E134:F134"/>
    <mergeCell ref="L134:M134"/>
    <mergeCell ref="N134:O134"/>
    <mergeCell ref="N140:O140"/>
    <mergeCell ref="P140:Q143"/>
    <mergeCell ref="C142:D142"/>
    <mergeCell ref="E142:F142"/>
    <mergeCell ref="L142:M142"/>
    <mergeCell ref="N142:O142"/>
    <mergeCell ref="C143:D143"/>
    <mergeCell ref="E143:F143"/>
    <mergeCell ref="L143:M143"/>
    <mergeCell ref="N143:O143"/>
    <mergeCell ref="A140:B143"/>
    <mergeCell ref="C140:D140"/>
    <mergeCell ref="E140:F140"/>
    <mergeCell ref="G140:H143"/>
    <mergeCell ref="J140:K143"/>
    <mergeCell ref="L140:M140"/>
    <mergeCell ref="N136:O136"/>
    <mergeCell ref="P136:Q139"/>
    <mergeCell ref="C138:D138"/>
    <mergeCell ref="E138:F138"/>
    <mergeCell ref="L138:M138"/>
    <mergeCell ref="N138:O138"/>
    <mergeCell ref="C139:D139"/>
    <mergeCell ref="E139:F139"/>
    <mergeCell ref="L139:M139"/>
    <mergeCell ref="N139:O139"/>
    <mergeCell ref="C146:D146"/>
    <mergeCell ref="E146:F146"/>
    <mergeCell ref="L146:M146"/>
    <mergeCell ref="N146:O146"/>
    <mergeCell ref="C147:D147"/>
    <mergeCell ref="E147:F147"/>
    <mergeCell ref="L147:M147"/>
    <mergeCell ref="N147:O147"/>
    <mergeCell ref="A144:B151"/>
    <mergeCell ref="C144:F144"/>
    <mergeCell ref="G144:H151"/>
    <mergeCell ref="J144:K151"/>
    <mergeCell ref="L144:O144"/>
    <mergeCell ref="P144:Q151"/>
    <mergeCell ref="C145:D145"/>
    <mergeCell ref="E145:F145"/>
    <mergeCell ref="L145:M145"/>
    <mergeCell ref="N145:O145"/>
    <mergeCell ref="C151:D151"/>
    <mergeCell ref="E151:F151"/>
    <mergeCell ref="L151:M151"/>
    <mergeCell ref="N151:O151"/>
    <mergeCell ref="A152:B155"/>
    <mergeCell ref="C152:D152"/>
    <mergeCell ref="E152:F152"/>
    <mergeCell ref="G152:H155"/>
    <mergeCell ref="J152:K155"/>
    <mergeCell ref="L152:M152"/>
    <mergeCell ref="C148:D148"/>
    <mergeCell ref="E148:F148"/>
    <mergeCell ref="L148:M148"/>
    <mergeCell ref="N148:O148"/>
    <mergeCell ref="C150:D150"/>
    <mergeCell ref="E150:F150"/>
    <mergeCell ref="L150:M150"/>
    <mergeCell ref="N150:O150"/>
    <mergeCell ref="N156:O156"/>
    <mergeCell ref="P156:Q159"/>
    <mergeCell ref="C158:D158"/>
    <mergeCell ref="E158:F158"/>
    <mergeCell ref="L158:M158"/>
    <mergeCell ref="N158:O158"/>
    <mergeCell ref="C159:D159"/>
    <mergeCell ref="E159:F159"/>
    <mergeCell ref="L159:M159"/>
    <mergeCell ref="N159:O159"/>
    <mergeCell ref="A156:B159"/>
    <mergeCell ref="C156:D156"/>
    <mergeCell ref="E156:F156"/>
    <mergeCell ref="G156:H159"/>
    <mergeCell ref="J156:K159"/>
    <mergeCell ref="L156:M156"/>
    <mergeCell ref="N152:O152"/>
    <mergeCell ref="P152:Q155"/>
    <mergeCell ref="C154:D154"/>
    <mergeCell ref="E154:F154"/>
    <mergeCell ref="L154:M154"/>
    <mergeCell ref="N154:O154"/>
    <mergeCell ref="C155:D155"/>
    <mergeCell ref="E155:F155"/>
    <mergeCell ref="L155:M155"/>
    <mergeCell ref="N155:O155"/>
    <mergeCell ref="B168:C168"/>
    <mergeCell ref="K168:L168"/>
    <mergeCell ref="B169:C169"/>
    <mergeCell ref="K169:L169"/>
    <mergeCell ref="B170:C170"/>
    <mergeCell ref="K170:L170"/>
    <mergeCell ref="B165:C165"/>
    <mergeCell ref="K165:L165"/>
    <mergeCell ref="B166:C166"/>
    <mergeCell ref="K166:L166"/>
    <mergeCell ref="B167:C167"/>
    <mergeCell ref="K167:L167"/>
    <mergeCell ref="N160:O160"/>
    <mergeCell ref="P160:Q160"/>
    <mergeCell ref="B163:D164"/>
    <mergeCell ref="E163:E164"/>
    <mergeCell ref="F163:F164"/>
    <mergeCell ref="G163:G164"/>
    <mergeCell ref="K163:M164"/>
    <mergeCell ref="N163:N164"/>
    <mergeCell ref="O163:O164"/>
    <mergeCell ref="P163:P164"/>
    <mergeCell ref="A160:B160"/>
    <mergeCell ref="C160:D160"/>
    <mergeCell ref="E160:F160"/>
    <mergeCell ref="G160:H160"/>
    <mergeCell ref="J160:K160"/>
    <mergeCell ref="L160:M160"/>
    <mergeCell ref="K162:P162"/>
    <mergeCell ref="B162:G162"/>
    <mergeCell ref="P177:P178"/>
    <mergeCell ref="B179:C179"/>
    <mergeCell ref="K179:L179"/>
    <mergeCell ref="B180:C180"/>
    <mergeCell ref="K180:L180"/>
    <mergeCell ref="M172:M173"/>
    <mergeCell ref="B174:C174"/>
    <mergeCell ref="K174:L174"/>
    <mergeCell ref="B177:D178"/>
    <mergeCell ref="E177:E178"/>
    <mergeCell ref="F177:F178"/>
    <mergeCell ref="G177:G178"/>
    <mergeCell ref="K177:M178"/>
    <mergeCell ref="B171:C171"/>
    <mergeCell ref="K171:L171"/>
    <mergeCell ref="B172:B173"/>
    <mergeCell ref="C172:C173"/>
    <mergeCell ref="D172:D173"/>
    <mergeCell ref="K172:K173"/>
    <mergeCell ref="L172:L173"/>
    <mergeCell ref="B176:G176"/>
    <mergeCell ref="K176:P176"/>
    <mergeCell ref="B184:C184"/>
    <mergeCell ref="K184:L184"/>
    <mergeCell ref="B185:C185"/>
    <mergeCell ref="K185:L185"/>
    <mergeCell ref="B186:B187"/>
    <mergeCell ref="C186:C187"/>
    <mergeCell ref="D186:D187"/>
    <mergeCell ref="K186:K187"/>
    <mergeCell ref="L186:L187"/>
    <mergeCell ref="B181:C181"/>
    <mergeCell ref="K181:L181"/>
    <mergeCell ref="B182:C182"/>
    <mergeCell ref="K182:L182"/>
    <mergeCell ref="B183:C183"/>
    <mergeCell ref="K183:L183"/>
    <mergeCell ref="N177:N178"/>
    <mergeCell ref="O177:O178"/>
    <mergeCell ref="P191:Q198"/>
    <mergeCell ref="C192:D192"/>
    <mergeCell ref="E192:F192"/>
    <mergeCell ref="L192:M192"/>
    <mergeCell ref="N192:O192"/>
    <mergeCell ref="C193:D193"/>
    <mergeCell ref="E193:F193"/>
    <mergeCell ref="L193:M193"/>
    <mergeCell ref="N193:O193"/>
    <mergeCell ref="C194:D194"/>
    <mergeCell ref="M186:M187"/>
    <mergeCell ref="B188:C188"/>
    <mergeCell ref="K188:L188"/>
    <mergeCell ref="A191:B198"/>
    <mergeCell ref="C191:F191"/>
    <mergeCell ref="G191:H198"/>
    <mergeCell ref="J191:K198"/>
    <mergeCell ref="L191:O191"/>
    <mergeCell ref="E194:F194"/>
    <mergeCell ref="L194:M194"/>
    <mergeCell ref="C198:D198"/>
    <mergeCell ref="E198:F198"/>
    <mergeCell ref="L198:M198"/>
    <mergeCell ref="N198:O198"/>
    <mergeCell ref="A199:B202"/>
    <mergeCell ref="C199:D199"/>
    <mergeCell ref="E199:F199"/>
    <mergeCell ref="G199:H202"/>
    <mergeCell ref="J199:K202"/>
    <mergeCell ref="L199:M199"/>
    <mergeCell ref="N194:O194"/>
    <mergeCell ref="C195:D195"/>
    <mergeCell ref="E195:F195"/>
    <mergeCell ref="L195:M195"/>
    <mergeCell ref="N195:O195"/>
    <mergeCell ref="C197:D197"/>
    <mergeCell ref="E197:F197"/>
    <mergeCell ref="L197:M197"/>
    <mergeCell ref="N197:O197"/>
    <mergeCell ref="N203:O203"/>
    <mergeCell ref="P203:Q206"/>
    <mergeCell ref="C205:D205"/>
    <mergeCell ref="E205:F205"/>
    <mergeCell ref="L205:M205"/>
    <mergeCell ref="N205:O205"/>
    <mergeCell ref="C206:D206"/>
    <mergeCell ref="E206:F206"/>
    <mergeCell ref="L206:M206"/>
    <mergeCell ref="N206:O206"/>
    <mergeCell ref="A203:B206"/>
    <mergeCell ref="C203:D203"/>
    <mergeCell ref="E203:F203"/>
    <mergeCell ref="G203:H206"/>
    <mergeCell ref="J203:K206"/>
    <mergeCell ref="L203:M203"/>
    <mergeCell ref="N199:O199"/>
    <mergeCell ref="P199:Q202"/>
    <mergeCell ref="C201:D201"/>
    <mergeCell ref="E201:F201"/>
    <mergeCell ref="L201:M201"/>
    <mergeCell ref="N201:O201"/>
    <mergeCell ref="C202:D202"/>
    <mergeCell ref="E202:F202"/>
    <mergeCell ref="L202:M202"/>
    <mergeCell ref="N202:O202"/>
    <mergeCell ref="C209:D209"/>
    <mergeCell ref="E209:F209"/>
    <mergeCell ref="L209:M209"/>
    <mergeCell ref="N209:O209"/>
    <mergeCell ref="C210:D210"/>
    <mergeCell ref="E210:F210"/>
    <mergeCell ref="L210:M210"/>
    <mergeCell ref="N210:O210"/>
    <mergeCell ref="A207:B214"/>
    <mergeCell ref="C207:F207"/>
    <mergeCell ref="G207:H214"/>
    <mergeCell ref="J207:K214"/>
    <mergeCell ref="L207:O207"/>
    <mergeCell ref="P207:Q214"/>
    <mergeCell ref="C208:D208"/>
    <mergeCell ref="E208:F208"/>
    <mergeCell ref="L208:M208"/>
    <mergeCell ref="N208:O208"/>
    <mergeCell ref="C214:D214"/>
    <mergeCell ref="E214:F214"/>
    <mergeCell ref="L214:M214"/>
    <mergeCell ref="N214:O214"/>
    <mergeCell ref="A215:B218"/>
    <mergeCell ref="C215:D215"/>
    <mergeCell ref="E215:F215"/>
    <mergeCell ref="G215:H218"/>
    <mergeCell ref="J215:K218"/>
    <mergeCell ref="L215:M215"/>
    <mergeCell ref="C211:D211"/>
    <mergeCell ref="E211:F211"/>
    <mergeCell ref="L211:M211"/>
    <mergeCell ref="N211:O211"/>
    <mergeCell ref="C213:D213"/>
    <mergeCell ref="E213:F213"/>
    <mergeCell ref="L213:M213"/>
    <mergeCell ref="N213:O213"/>
    <mergeCell ref="N219:O219"/>
    <mergeCell ref="P219:Q222"/>
    <mergeCell ref="C221:D221"/>
    <mergeCell ref="E221:F221"/>
    <mergeCell ref="L221:M221"/>
    <mergeCell ref="N221:O221"/>
    <mergeCell ref="C222:D222"/>
    <mergeCell ref="E222:F222"/>
    <mergeCell ref="L222:M222"/>
    <mergeCell ref="N222:O222"/>
    <mergeCell ref="A219:B222"/>
    <mergeCell ref="C219:D219"/>
    <mergeCell ref="E219:F219"/>
    <mergeCell ref="G219:H222"/>
    <mergeCell ref="J219:K222"/>
    <mergeCell ref="L219:M219"/>
    <mergeCell ref="N215:O215"/>
    <mergeCell ref="P215:Q218"/>
    <mergeCell ref="C217:D217"/>
    <mergeCell ref="E217:F217"/>
    <mergeCell ref="L217:M217"/>
    <mergeCell ref="N217:O217"/>
    <mergeCell ref="C218:D218"/>
    <mergeCell ref="E218:F218"/>
    <mergeCell ref="L218:M218"/>
    <mergeCell ref="N218:O218"/>
    <mergeCell ref="B231:C231"/>
    <mergeCell ref="K231:L231"/>
    <mergeCell ref="B232:C232"/>
    <mergeCell ref="K232:L232"/>
    <mergeCell ref="B233:C233"/>
    <mergeCell ref="K233:L233"/>
    <mergeCell ref="B228:C228"/>
    <mergeCell ref="K228:L228"/>
    <mergeCell ref="B229:C229"/>
    <mergeCell ref="K229:L229"/>
    <mergeCell ref="B230:C230"/>
    <mergeCell ref="K230:L230"/>
    <mergeCell ref="N223:O223"/>
    <mergeCell ref="P223:Q223"/>
    <mergeCell ref="B226:D227"/>
    <mergeCell ref="E226:E227"/>
    <mergeCell ref="F226:F227"/>
    <mergeCell ref="G226:G227"/>
    <mergeCell ref="K226:M227"/>
    <mergeCell ref="N226:N227"/>
    <mergeCell ref="O226:O227"/>
    <mergeCell ref="P226:P227"/>
    <mergeCell ref="A223:B223"/>
    <mergeCell ref="C223:D223"/>
    <mergeCell ref="E223:F223"/>
    <mergeCell ref="G223:H223"/>
    <mergeCell ref="J223:K223"/>
    <mergeCell ref="L223:M223"/>
    <mergeCell ref="K225:P225"/>
    <mergeCell ref="B225:G225"/>
    <mergeCell ref="P240:P241"/>
    <mergeCell ref="B242:C242"/>
    <mergeCell ref="K242:L242"/>
    <mergeCell ref="B243:C243"/>
    <mergeCell ref="K243:L243"/>
    <mergeCell ref="M235:M236"/>
    <mergeCell ref="B237:C237"/>
    <mergeCell ref="K237:L237"/>
    <mergeCell ref="B240:D241"/>
    <mergeCell ref="E240:E241"/>
    <mergeCell ref="F240:F241"/>
    <mergeCell ref="G240:G241"/>
    <mergeCell ref="K240:M241"/>
    <mergeCell ref="B234:C234"/>
    <mergeCell ref="K234:L234"/>
    <mergeCell ref="B235:B236"/>
    <mergeCell ref="C235:C236"/>
    <mergeCell ref="D235:D236"/>
    <mergeCell ref="K235:K236"/>
    <mergeCell ref="L235:L236"/>
    <mergeCell ref="B239:G239"/>
    <mergeCell ref="K239:P239"/>
    <mergeCell ref="B247:C247"/>
    <mergeCell ref="K247:L247"/>
    <mergeCell ref="B248:C248"/>
    <mergeCell ref="K248:L248"/>
    <mergeCell ref="B249:B250"/>
    <mergeCell ref="C249:C250"/>
    <mergeCell ref="D249:D250"/>
    <mergeCell ref="K249:K250"/>
    <mergeCell ref="L249:L250"/>
    <mergeCell ref="B244:C244"/>
    <mergeCell ref="K244:L244"/>
    <mergeCell ref="B245:C245"/>
    <mergeCell ref="K245:L245"/>
    <mergeCell ref="B246:C246"/>
    <mergeCell ref="K246:L246"/>
    <mergeCell ref="N240:N241"/>
    <mergeCell ref="O240:O241"/>
    <mergeCell ref="P254:Q261"/>
    <mergeCell ref="C255:D255"/>
    <mergeCell ref="E255:F255"/>
    <mergeCell ref="L255:M255"/>
    <mergeCell ref="N255:O255"/>
    <mergeCell ref="C256:D256"/>
    <mergeCell ref="E256:F256"/>
    <mergeCell ref="L256:M256"/>
    <mergeCell ref="N256:O256"/>
    <mergeCell ref="C257:D257"/>
    <mergeCell ref="M249:M250"/>
    <mergeCell ref="B251:C251"/>
    <mergeCell ref="K251:L251"/>
    <mergeCell ref="A254:B261"/>
    <mergeCell ref="C254:F254"/>
    <mergeCell ref="G254:H261"/>
    <mergeCell ref="J254:K261"/>
    <mergeCell ref="L254:O254"/>
    <mergeCell ref="E257:F257"/>
    <mergeCell ref="L257:M257"/>
    <mergeCell ref="C261:D261"/>
    <mergeCell ref="E261:F261"/>
    <mergeCell ref="L261:M261"/>
    <mergeCell ref="N261:O261"/>
    <mergeCell ref="A262:B265"/>
    <mergeCell ref="C262:D262"/>
    <mergeCell ref="E262:F262"/>
    <mergeCell ref="G262:H265"/>
    <mergeCell ref="J262:K265"/>
    <mergeCell ref="L262:M262"/>
    <mergeCell ref="N257:O257"/>
    <mergeCell ref="C258:D258"/>
    <mergeCell ref="E258:F258"/>
    <mergeCell ref="L258:M258"/>
    <mergeCell ref="N258:O258"/>
    <mergeCell ref="C260:D260"/>
    <mergeCell ref="E260:F260"/>
    <mergeCell ref="L260:M260"/>
    <mergeCell ref="N260:O260"/>
    <mergeCell ref="N266:O266"/>
    <mergeCell ref="P266:Q269"/>
    <mergeCell ref="C268:D268"/>
    <mergeCell ref="E268:F268"/>
    <mergeCell ref="L268:M268"/>
    <mergeCell ref="N268:O268"/>
    <mergeCell ref="C269:D269"/>
    <mergeCell ref="E269:F269"/>
    <mergeCell ref="L269:M269"/>
    <mergeCell ref="N269:O269"/>
    <mergeCell ref="A266:B269"/>
    <mergeCell ref="C266:D266"/>
    <mergeCell ref="E266:F266"/>
    <mergeCell ref="G266:H269"/>
    <mergeCell ref="J266:K269"/>
    <mergeCell ref="L266:M266"/>
    <mergeCell ref="N262:O262"/>
    <mergeCell ref="P262:Q265"/>
    <mergeCell ref="C264:D264"/>
    <mergeCell ref="E264:F264"/>
    <mergeCell ref="L264:M264"/>
    <mergeCell ref="N264:O264"/>
    <mergeCell ref="C265:D265"/>
    <mergeCell ref="E265:F265"/>
    <mergeCell ref="L265:M265"/>
    <mergeCell ref="N265:O265"/>
    <mergeCell ref="C272:D272"/>
    <mergeCell ref="E272:F272"/>
    <mergeCell ref="L272:M272"/>
    <mergeCell ref="N272:O272"/>
    <mergeCell ref="C273:D273"/>
    <mergeCell ref="E273:F273"/>
    <mergeCell ref="L273:M273"/>
    <mergeCell ref="N273:O273"/>
    <mergeCell ref="A270:B277"/>
    <mergeCell ref="C270:F270"/>
    <mergeCell ref="G270:H277"/>
    <mergeCell ref="J270:K277"/>
    <mergeCell ref="L270:O270"/>
    <mergeCell ref="P270:Q277"/>
    <mergeCell ref="C271:D271"/>
    <mergeCell ref="E271:F271"/>
    <mergeCell ref="L271:M271"/>
    <mergeCell ref="N271:O271"/>
    <mergeCell ref="C277:D277"/>
    <mergeCell ref="E277:F277"/>
    <mergeCell ref="L277:M277"/>
    <mergeCell ref="N277:O277"/>
    <mergeCell ref="A278:B281"/>
    <mergeCell ref="C278:D278"/>
    <mergeCell ref="E278:F278"/>
    <mergeCell ref="G278:H281"/>
    <mergeCell ref="J278:K281"/>
    <mergeCell ref="L278:M278"/>
    <mergeCell ref="C274:D274"/>
    <mergeCell ref="E274:F274"/>
    <mergeCell ref="L274:M274"/>
    <mergeCell ref="N274:O274"/>
    <mergeCell ref="C276:D276"/>
    <mergeCell ref="E276:F276"/>
    <mergeCell ref="L276:M276"/>
    <mergeCell ref="N276:O276"/>
    <mergeCell ref="N282:O282"/>
    <mergeCell ref="P282:Q285"/>
    <mergeCell ref="C284:D284"/>
    <mergeCell ref="E284:F284"/>
    <mergeCell ref="L284:M284"/>
    <mergeCell ref="N284:O284"/>
    <mergeCell ref="C285:D285"/>
    <mergeCell ref="E285:F285"/>
    <mergeCell ref="L285:M285"/>
    <mergeCell ref="N285:O285"/>
    <mergeCell ref="A282:B285"/>
    <mergeCell ref="C282:D282"/>
    <mergeCell ref="E282:F282"/>
    <mergeCell ref="G282:H285"/>
    <mergeCell ref="J282:K285"/>
    <mergeCell ref="L282:M282"/>
    <mergeCell ref="N278:O278"/>
    <mergeCell ref="P278:Q281"/>
    <mergeCell ref="C280:D280"/>
    <mergeCell ref="E280:F280"/>
    <mergeCell ref="L280:M280"/>
    <mergeCell ref="N280:O280"/>
    <mergeCell ref="C281:D281"/>
    <mergeCell ref="E281:F281"/>
    <mergeCell ref="L281:M281"/>
    <mergeCell ref="N281:O281"/>
    <mergeCell ref="B294:C294"/>
    <mergeCell ref="K294:L294"/>
    <mergeCell ref="B295:C295"/>
    <mergeCell ref="K295:L295"/>
    <mergeCell ref="B296:C296"/>
    <mergeCell ref="K296:L296"/>
    <mergeCell ref="B291:C291"/>
    <mergeCell ref="K291:L291"/>
    <mergeCell ref="B292:C292"/>
    <mergeCell ref="K292:L292"/>
    <mergeCell ref="B293:C293"/>
    <mergeCell ref="K293:L293"/>
    <mergeCell ref="N286:O286"/>
    <mergeCell ref="P286:Q286"/>
    <mergeCell ref="B289:D290"/>
    <mergeCell ref="E289:E290"/>
    <mergeCell ref="F289:F290"/>
    <mergeCell ref="G289:G290"/>
    <mergeCell ref="K289:M290"/>
    <mergeCell ref="N289:N290"/>
    <mergeCell ref="O289:O290"/>
    <mergeCell ref="P289:P290"/>
    <mergeCell ref="A286:B286"/>
    <mergeCell ref="C286:D286"/>
    <mergeCell ref="E286:F286"/>
    <mergeCell ref="G286:H286"/>
    <mergeCell ref="J286:K286"/>
    <mergeCell ref="L286:M286"/>
    <mergeCell ref="K288:P288"/>
    <mergeCell ref="B288:G288"/>
    <mergeCell ref="P303:P304"/>
    <mergeCell ref="B305:C305"/>
    <mergeCell ref="K305:L305"/>
    <mergeCell ref="B306:C306"/>
    <mergeCell ref="K306:L306"/>
    <mergeCell ref="M298:M299"/>
    <mergeCell ref="B300:C300"/>
    <mergeCell ref="K300:L300"/>
    <mergeCell ref="B303:D304"/>
    <mergeCell ref="E303:E304"/>
    <mergeCell ref="F303:F304"/>
    <mergeCell ref="G303:G304"/>
    <mergeCell ref="K303:M304"/>
    <mergeCell ref="B297:C297"/>
    <mergeCell ref="K297:L297"/>
    <mergeCell ref="B298:B299"/>
    <mergeCell ref="C298:C299"/>
    <mergeCell ref="D298:D299"/>
    <mergeCell ref="K298:K299"/>
    <mergeCell ref="L298:L299"/>
    <mergeCell ref="B302:G302"/>
    <mergeCell ref="K302:P302"/>
    <mergeCell ref="B310:C310"/>
    <mergeCell ref="K310:L310"/>
    <mergeCell ref="B311:C311"/>
    <mergeCell ref="K311:L311"/>
    <mergeCell ref="B312:B313"/>
    <mergeCell ref="C312:C313"/>
    <mergeCell ref="D312:D313"/>
    <mergeCell ref="K312:K313"/>
    <mergeCell ref="L312:L313"/>
    <mergeCell ref="B307:C307"/>
    <mergeCell ref="K307:L307"/>
    <mergeCell ref="B308:C308"/>
    <mergeCell ref="K308:L308"/>
    <mergeCell ref="B309:C309"/>
    <mergeCell ref="K309:L309"/>
    <mergeCell ref="N303:N304"/>
    <mergeCell ref="O303:O304"/>
    <mergeCell ref="P317:Q324"/>
    <mergeCell ref="C318:D318"/>
    <mergeCell ref="E318:F318"/>
    <mergeCell ref="L318:M318"/>
    <mergeCell ref="N318:O318"/>
    <mergeCell ref="C319:D319"/>
    <mergeCell ref="E319:F319"/>
    <mergeCell ref="L319:M319"/>
    <mergeCell ref="N319:O319"/>
    <mergeCell ref="C320:D320"/>
    <mergeCell ref="M312:M313"/>
    <mergeCell ref="B314:C314"/>
    <mergeCell ref="K314:L314"/>
    <mergeCell ref="A317:B324"/>
    <mergeCell ref="C317:F317"/>
    <mergeCell ref="G317:H324"/>
    <mergeCell ref="J317:K324"/>
    <mergeCell ref="L317:O317"/>
    <mergeCell ref="E320:F320"/>
    <mergeCell ref="L320:M320"/>
    <mergeCell ref="C324:D324"/>
    <mergeCell ref="E324:F324"/>
    <mergeCell ref="L324:M324"/>
    <mergeCell ref="N324:O324"/>
    <mergeCell ref="A325:B328"/>
    <mergeCell ref="C325:D325"/>
    <mergeCell ref="E325:F325"/>
    <mergeCell ref="G325:H328"/>
    <mergeCell ref="J325:K328"/>
    <mergeCell ref="L325:M325"/>
    <mergeCell ref="N320:O320"/>
    <mergeCell ref="C321:D321"/>
    <mergeCell ref="E321:F321"/>
    <mergeCell ref="L321:M321"/>
    <mergeCell ref="N321:O321"/>
    <mergeCell ref="C323:D323"/>
    <mergeCell ref="E323:F323"/>
    <mergeCell ref="L323:M323"/>
    <mergeCell ref="N323:O323"/>
    <mergeCell ref="N329:O329"/>
    <mergeCell ref="P329:Q332"/>
    <mergeCell ref="C331:D331"/>
    <mergeCell ref="E331:F331"/>
    <mergeCell ref="L331:M331"/>
    <mergeCell ref="N331:O331"/>
    <mergeCell ref="C332:D332"/>
    <mergeCell ref="E332:F332"/>
    <mergeCell ref="L332:M332"/>
    <mergeCell ref="N332:O332"/>
    <mergeCell ref="A329:B332"/>
    <mergeCell ref="C329:D329"/>
    <mergeCell ref="E329:F329"/>
    <mergeCell ref="G329:H332"/>
    <mergeCell ref="J329:K332"/>
    <mergeCell ref="L329:M329"/>
    <mergeCell ref="N325:O325"/>
    <mergeCell ref="P325:Q328"/>
    <mergeCell ref="C327:D327"/>
    <mergeCell ref="E327:F327"/>
    <mergeCell ref="L327:M327"/>
    <mergeCell ref="N327:O327"/>
    <mergeCell ref="C328:D328"/>
    <mergeCell ref="E328:F328"/>
    <mergeCell ref="L328:M328"/>
    <mergeCell ref="N328:O328"/>
    <mergeCell ref="C335:D335"/>
    <mergeCell ref="E335:F335"/>
    <mergeCell ref="L335:M335"/>
    <mergeCell ref="N335:O335"/>
    <mergeCell ref="C336:D336"/>
    <mergeCell ref="E336:F336"/>
    <mergeCell ref="L336:M336"/>
    <mergeCell ref="N336:O336"/>
    <mergeCell ref="A333:B340"/>
    <mergeCell ref="C333:F333"/>
    <mergeCell ref="G333:H340"/>
    <mergeCell ref="J333:K340"/>
    <mergeCell ref="L333:O333"/>
    <mergeCell ref="P333:Q340"/>
    <mergeCell ref="C334:D334"/>
    <mergeCell ref="E334:F334"/>
    <mergeCell ref="L334:M334"/>
    <mergeCell ref="N334:O334"/>
    <mergeCell ref="C340:D340"/>
    <mergeCell ref="E340:F340"/>
    <mergeCell ref="L340:M340"/>
    <mergeCell ref="N340:O340"/>
    <mergeCell ref="A341:B344"/>
    <mergeCell ref="C341:D341"/>
    <mergeCell ref="E341:F341"/>
    <mergeCell ref="G341:H344"/>
    <mergeCell ref="J341:K344"/>
    <mergeCell ref="L341:M341"/>
    <mergeCell ref="C337:D337"/>
    <mergeCell ref="E337:F337"/>
    <mergeCell ref="L337:M337"/>
    <mergeCell ref="N337:O337"/>
    <mergeCell ref="C339:D339"/>
    <mergeCell ref="E339:F339"/>
    <mergeCell ref="L339:M339"/>
    <mergeCell ref="N339:O339"/>
    <mergeCell ref="N345:O345"/>
    <mergeCell ref="P345:Q348"/>
    <mergeCell ref="C347:D347"/>
    <mergeCell ref="E347:F347"/>
    <mergeCell ref="L347:M347"/>
    <mergeCell ref="N347:O347"/>
    <mergeCell ref="C348:D348"/>
    <mergeCell ref="E348:F348"/>
    <mergeCell ref="L348:M348"/>
    <mergeCell ref="N348:O348"/>
    <mergeCell ref="A345:B348"/>
    <mergeCell ref="C345:D345"/>
    <mergeCell ref="E345:F345"/>
    <mergeCell ref="G345:H348"/>
    <mergeCell ref="J345:K348"/>
    <mergeCell ref="L345:M345"/>
    <mergeCell ref="N341:O341"/>
    <mergeCell ref="P341:Q344"/>
    <mergeCell ref="C343:D343"/>
    <mergeCell ref="E343:F343"/>
    <mergeCell ref="L343:M343"/>
    <mergeCell ref="N343:O343"/>
    <mergeCell ref="C344:D344"/>
    <mergeCell ref="E344:F344"/>
    <mergeCell ref="L344:M344"/>
    <mergeCell ref="N344:O344"/>
    <mergeCell ref="B357:C357"/>
    <mergeCell ref="K357:L357"/>
    <mergeCell ref="B358:C358"/>
    <mergeCell ref="K358:L358"/>
    <mergeCell ref="B359:C359"/>
    <mergeCell ref="K359:L359"/>
    <mergeCell ref="B354:C354"/>
    <mergeCell ref="K354:L354"/>
    <mergeCell ref="B355:C355"/>
    <mergeCell ref="K355:L355"/>
    <mergeCell ref="B356:C356"/>
    <mergeCell ref="K356:L356"/>
    <mergeCell ref="N349:O349"/>
    <mergeCell ref="P349:Q349"/>
    <mergeCell ref="B352:D353"/>
    <mergeCell ref="E352:E353"/>
    <mergeCell ref="F352:F353"/>
    <mergeCell ref="G352:G353"/>
    <mergeCell ref="K352:M353"/>
    <mergeCell ref="N352:N353"/>
    <mergeCell ref="O352:O353"/>
    <mergeCell ref="P352:P353"/>
    <mergeCell ref="A349:B349"/>
    <mergeCell ref="C349:D349"/>
    <mergeCell ref="E349:F349"/>
    <mergeCell ref="G349:H349"/>
    <mergeCell ref="J349:K349"/>
    <mergeCell ref="L349:M349"/>
    <mergeCell ref="K351:P351"/>
    <mergeCell ref="B351:G351"/>
    <mergeCell ref="P366:P367"/>
    <mergeCell ref="B368:C368"/>
    <mergeCell ref="K368:L368"/>
    <mergeCell ref="B369:C369"/>
    <mergeCell ref="K369:L369"/>
    <mergeCell ref="M361:M362"/>
    <mergeCell ref="B363:C363"/>
    <mergeCell ref="K363:L363"/>
    <mergeCell ref="B366:D367"/>
    <mergeCell ref="E366:E367"/>
    <mergeCell ref="F366:F367"/>
    <mergeCell ref="G366:G367"/>
    <mergeCell ref="K366:M367"/>
    <mergeCell ref="B360:C360"/>
    <mergeCell ref="K360:L360"/>
    <mergeCell ref="B361:B362"/>
    <mergeCell ref="C361:C362"/>
    <mergeCell ref="D361:D362"/>
    <mergeCell ref="K361:K362"/>
    <mergeCell ref="L361:L362"/>
    <mergeCell ref="B365:G365"/>
    <mergeCell ref="K365:P365"/>
    <mergeCell ref="B373:C373"/>
    <mergeCell ref="K373:L373"/>
    <mergeCell ref="B374:C374"/>
    <mergeCell ref="K374:L374"/>
    <mergeCell ref="B375:B376"/>
    <mergeCell ref="C375:C376"/>
    <mergeCell ref="D375:D376"/>
    <mergeCell ref="K375:K376"/>
    <mergeCell ref="L375:L376"/>
    <mergeCell ref="B370:C370"/>
    <mergeCell ref="K370:L370"/>
    <mergeCell ref="B371:C371"/>
    <mergeCell ref="K371:L371"/>
    <mergeCell ref="B372:C372"/>
    <mergeCell ref="K372:L372"/>
    <mergeCell ref="N366:N367"/>
    <mergeCell ref="O366:O367"/>
    <mergeCell ref="P380:Q387"/>
    <mergeCell ref="C381:D381"/>
    <mergeCell ref="E381:F381"/>
    <mergeCell ref="L381:M381"/>
    <mergeCell ref="N381:O381"/>
    <mergeCell ref="C382:D382"/>
    <mergeCell ref="E382:F382"/>
    <mergeCell ref="L382:M382"/>
    <mergeCell ref="N382:O382"/>
    <mergeCell ref="C383:D383"/>
    <mergeCell ref="M375:M376"/>
    <mergeCell ref="B377:C377"/>
    <mergeCell ref="K377:L377"/>
    <mergeCell ref="A380:B387"/>
    <mergeCell ref="C380:F380"/>
    <mergeCell ref="G380:H387"/>
    <mergeCell ref="J380:K387"/>
    <mergeCell ref="L380:O380"/>
    <mergeCell ref="E383:F383"/>
    <mergeCell ref="L383:M383"/>
    <mergeCell ref="C387:D387"/>
    <mergeCell ref="E387:F387"/>
    <mergeCell ref="L387:M387"/>
    <mergeCell ref="N387:O387"/>
    <mergeCell ref="A388:B391"/>
    <mergeCell ref="C388:D388"/>
    <mergeCell ref="E388:F388"/>
    <mergeCell ref="G388:H391"/>
    <mergeCell ref="J388:K391"/>
    <mergeCell ref="L388:M388"/>
    <mergeCell ref="N383:O383"/>
    <mergeCell ref="C384:D384"/>
    <mergeCell ref="E384:F384"/>
    <mergeCell ref="L384:M384"/>
    <mergeCell ref="N384:O384"/>
    <mergeCell ref="C386:D386"/>
    <mergeCell ref="E386:F386"/>
    <mergeCell ref="L386:M386"/>
    <mergeCell ref="N386:O386"/>
    <mergeCell ref="N392:O392"/>
    <mergeCell ref="P392:Q395"/>
    <mergeCell ref="C394:D394"/>
    <mergeCell ref="E394:F394"/>
    <mergeCell ref="L394:M394"/>
    <mergeCell ref="N394:O394"/>
    <mergeCell ref="C395:D395"/>
    <mergeCell ref="E395:F395"/>
    <mergeCell ref="L395:M395"/>
    <mergeCell ref="N395:O395"/>
    <mergeCell ref="A392:B395"/>
    <mergeCell ref="C392:D392"/>
    <mergeCell ref="E392:F392"/>
    <mergeCell ref="G392:H395"/>
    <mergeCell ref="J392:K395"/>
    <mergeCell ref="L392:M392"/>
    <mergeCell ref="N388:O388"/>
    <mergeCell ref="P388:Q391"/>
    <mergeCell ref="C390:D390"/>
    <mergeCell ref="E390:F390"/>
    <mergeCell ref="L390:M390"/>
    <mergeCell ref="N390:O390"/>
    <mergeCell ref="C391:D391"/>
    <mergeCell ref="E391:F391"/>
    <mergeCell ref="L391:M391"/>
    <mergeCell ref="N391:O391"/>
    <mergeCell ref="C398:D398"/>
    <mergeCell ref="E398:F398"/>
    <mergeCell ref="L398:M398"/>
    <mergeCell ref="N398:O398"/>
    <mergeCell ref="C399:D399"/>
    <mergeCell ref="E399:F399"/>
    <mergeCell ref="L399:M399"/>
    <mergeCell ref="N399:O399"/>
    <mergeCell ref="A396:B403"/>
    <mergeCell ref="C396:F396"/>
    <mergeCell ref="G396:H403"/>
    <mergeCell ref="J396:K403"/>
    <mergeCell ref="L396:O396"/>
    <mergeCell ref="P396:Q403"/>
    <mergeCell ref="C397:D397"/>
    <mergeCell ref="E397:F397"/>
    <mergeCell ref="L397:M397"/>
    <mergeCell ref="N397:O397"/>
    <mergeCell ref="C403:D403"/>
    <mergeCell ref="E403:F403"/>
    <mergeCell ref="L403:M403"/>
    <mergeCell ref="N403:O403"/>
    <mergeCell ref="A404:B407"/>
    <mergeCell ref="C404:D404"/>
    <mergeCell ref="E404:F404"/>
    <mergeCell ref="G404:H407"/>
    <mergeCell ref="J404:K407"/>
    <mergeCell ref="L404:M404"/>
    <mergeCell ref="C400:D400"/>
    <mergeCell ref="E400:F400"/>
    <mergeCell ref="L400:M400"/>
    <mergeCell ref="N400:O400"/>
    <mergeCell ref="C402:D402"/>
    <mergeCell ref="E402:F402"/>
    <mergeCell ref="L402:M402"/>
    <mergeCell ref="N402:O402"/>
    <mergeCell ref="N408:O408"/>
    <mergeCell ref="P408:Q411"/>
    <mergeCell ref="C410:D410"/>
    <mergeCell ref="E410:F410"/>
    <mergeCell ref="L410:M410"/>
    <mergeCell ref="N410:O410"/>
    <mergeCell ref="C411:D411"/>
    <mergeCell ref="E411:F411"/>
    <mergeCell ref="L411:M411"/>
    <mergeCell ref="N411:O411"/>
    <mergeCell ref="A408:B411"/>
    <mergeCell ref="C408:D408"/>
    <mergeCell ref="E408:F408"/>
    <mergeCell ref="G408:H411"/>
    <mergeCell ref="J408:K411"/>
    <mergeCell ref="L408:M408"/>
    <mergeCell ref="N404:O404"/>
    <mergeCell ref="P404:Q407"/>
    <mergeCell ref="C406:D406"/>
    <mergeCell ref="E406:F406"/>
    <mergeCell ref="L406:M406"/>
    <mergeCell ref="N406:O406"/>
    <mergeCell ref="C407:D407"/>
    <mergeCell ref="E407:F407"/>
    <mergeCell ref="L407:M407"/>
    <mergeCell ref="N407:O407"/>
    <mergeCell ref="B417:C417"/>
    <mergeCell ref="K417:L417"/>
    <mergeCell ref="B418:C418"/>
    <mergeCell ref="K418:L418"/>
    <mergeCell ref="B419:C419"/>
    <mergeCell ref="K419:L419"/>
    <mergeCell ref="N412:O412"/>
    <mergeCell ref="P412:Q412"/>
    <mergeCell ref="B415:D416"/>
    <mergeCell ref="E415:E416"/>
    <mergeCell ref="F415:F416"/>
    <mergeCell ref="G415:G416"/>
    <mergeCell ref="K415:M416"/>
    <mergeCell ref="N415:N416"/>
    <mergeCell ref="O415:O416"/>
    <mergeCell ref="P415:P416"/>
    <mergeCell ref="A412:B412"/>
    <mergeCell ref="C412:D412"/>
    <mergeCell ref="E412:F412"/>
    <mergeCell ref="G412:H412"/>
    <mergeCell ref="J412:K412"/>
    <mergeCell ref="L412:M412"/>
    <mergeCell ref="B414:G414"/>
    <mergeCell ref="K414:P414"/>
    <mergeCell ref="G429:G430"/>
    <mergeCell ref="K429:M430"/>
    <mergeCell ref="B423:C423"/>
    <mergeCell ref="K423:L423"/>
    <mergeCell ref="B424:B425"/>
    <mergeCell ref="C424:C425"/>
    <mergeCell ref="D424:D425"/>
    <mergeCell ref="K424:K425"/>
    <mergeCell ref="L424:L425"/>
    <mergeCell ref="K428:P428"/>
    <mergeCell ref="B428:G428"/>
    <mergeCell ref="B420:C420"/>
    <mergeCell ref="K420:L420"/>
    <mergeCell ref="B421:C421"/>
    <mergeCell ref="K421:L421"/>
    <mergeCell ref="B422:C422"/>
    <mergeCell ref="K422:L422"/>
    <mergeCell ref="S8:W22"/>
    <mergeCell ref="M438:M439"/>
    <mergeCell ref="B440:C440"/>
    <mergeCell ref="K440:L440"/>
    <mergeCell ref="B436:C436"/>
    <mergeCell ref="K436:L436"/>
    <mergeCell ref="B437:C437"/>
    <mergeCell ref="K437:L437"/>
    <mergeCell ref="B438:B439"/>
    <mergeCell ref="C438:C439"/>
    <mergeCell ref="D438:D439"/>
    <mergeCell ref="K438:K439"/>
    <mergeCell ref="L438:L439"/>
    <mergeCell ref="B433:C433"/>
    <mergeCell ref="K433:L433"/>
    <mergeCell ref="B434:C434"/>
    <mergeCell ref="K434:L434"/>
    <mergeCell ref="B435:C435"/>
    <mergeCell ref="K435:L435"/>
    <mergeCell ref="N429:N430"/>
    <mergeCell ref="O429:O430"/>
    <mergeCell ref="P429:P430"/>
    <mergeCell ref="B431:C431"/>
    <mergeCell ref="K431:L431"/>
    <mergeCell ref="B432:C432"/>
    <mergeCell ref="K432:L432"/>
    <mergeCell ref="M424:M425"/>
    <mergeCell ref="B426:C426"/>
    <mergeCell ref="K426:L426"/>
    <mergeCell ref="B429:D430"/>
    <mergeCell ref="E429:E430"/>
    <mergeCell ref="F429:F430"/>
  </mergeCells>
  <pageMargins left="3.937007874015748E-2" right="3.937007874015748E-2" top="0.35433070866141736" bottom="0.35433070866141736" header="0" footer="0"/>
  <pageSetup paperSize="9" scale="92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A164"/>
  <sheetViews>
    <sheetView showGridLines="0" showRowColHeaders="0" zoomScale="30" zoomScaleNormal="30" workbookViewId="0">
      <selection activeCell="BI5" sqref="BI5"/>
    </sheetView>
  </sheetViews>
  <sheetFormatPr baseColWidth="10" defaultColWidth="11.42578125" defaultRowHeight="15" x14ac:dyDescent="0.25"/>
  <cols>
    <col min="1" max="1" width="1.42578125" style="136" customWidth="1"/>
    <col min="2" max="2" width="4.140625" style="136" customWidth="1"/>
    <col min="3" max="3" width="5.7109375" style="136" customWidth="1"/>
    <col min="4" max="4" width="11.42578125" style="136"/>
    <col min="5" max="5" width="8.28515625" style="136" customWidth="1"/>
    <col min="6" max="6" width="8.42578125" style="136" customWidth="1"/>
    <col min="7" max="7" width="10" style="136" customWidth="1"/>
    <col min="8" max="9" width="11.28515625" style="136" customWidth="1"/>
    <col min="10" max="10" width="11.5703125" style="136" customWidth="1"/>
    <col min="11" max="11" width="9.28515625" style="136" customWidth="1"/>
    <col min="12" max="12" width="18.7109375" style="136" customWidth="1"/>
    <col min="13" max="13" width="7.5703125" style="136" customWidth="1"/>
    <col min="14" max="14" width="6" style="136" customWidth="1"/>
    <col min="15" max="15" width="7.85546875" style="136" customWidth="1"/>
    <col min="16" max="16" width="7.7109375" style="136" customWidth="1"/>
    <col min="17" max="17" width="9.140625" style="136" customWidth="1"/>
    <col min="18" max="18" width="0.7109375" style="136" hidden="1" customWidth="1"/>
    <col min="19" max="19" width="0.85546875" style="136" customWidth="1"/>
    <col min="20" max="20" width="2.42578125" style="136" customWidth="1"/>
    <col min="21" max="21" width="1.85546875" style="136" customWidth="1"/>
    <col min="22" max="22" width="7" style="136" customWidth="1"/>
    <col min="23" max="23" width="10.7109375" style="136" customWidth="1"/>
    <col min="24" max="24" width="12" style="136" customWidth="1"/>
    <col min="25" max="25" width="19.85546875" style="136" customWidth="1"/>
    <col min="26" max="28" width="16.5703125" style="136" customWidth="1"/>
    <col min="29" max="29" width="4.7109375" style="136" customWidth="1"/>
    <col min="30" max="30" width="16.7109375" style="136" customWidth="1"/>
    <col min="31" max="32" width="11.42578125" style="136"/>
    <col min="33" max="33" width="11.42578125" style="136" customWidth="1"/>
    <col min="34" max="36" width="11.42578125" style="136"/>
    <col min="37" max="37" width="11.42578125" style="86" customWidth="1"/>
    <col min="38" max="42" width="11.42578125" style="86"/>
    <col min="43" max="43" width="11.42578125" style="86" customWidth="1"/>
    <col min="44" max="55" width="11.42578125" style="86"/>
    <col min="56" max="65" width="11.42578125" style="88"/>
    <col min="66" max="75" width="11.42578125" style="136"/>
    <col min="76" max="76" width="13.7109375" style="136" bestFit="1" customWidth="1"/>
    <col min="77" max="16384" width="11.42578125" style="136"/>
  </cols>
  <sheetData>
    <row r="1" spans="2:104" ht="14.25" customHeight="1" thickBot="1" x14ac:dyDescent="0.65">
      <c r="BI1" s="523" t="s">
        <v>25</v>
      </c>
      <c r="BJ1" s="523"/>
      <c r="BK1" s="523" t="s">
        <v>24</v>
      </c>
      <c r="BL1" s="523"/>
      <c r="BM1" s="523"/>
      <c r="BS1" s="3"/>
      <c r="BT1" s="3"/>
      <c r="CT1" s="37"/>
    </row>
    <row r="2" spans="2:104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I2" s="523"/>
      <c r="BJ2" s="523"/>
      <c r="BK2" s="523"/>
      <c r="BL2" s="523"/>
      <c r="BM2" s="523"/>
      <c r="BS2" s="37"/>
      <c r="BT2" s="37"/>
      <c r="CT2" s="37"/>
    </row>
    <row r="3" spans="2:104" ht="39" customHeight="1" thickBot="1" x14ac:dyDescent="0.3">
      <c r="Z3" s="529"/>
      <c r="AA3" s="502"/>
      <c r="AB3" s="504"/>
      <c r="BD3" s="526"/>
      <c r="BE3" s="526"/>
      <c r="BF3" s="526"/>
      <c r="BI3" s="524">
        <f>'Départ - Arrivée'!$AE$13+1.4</f>
        <v>9.4</v>
      </c>
      <c r="BJ3" s="524"/>
      <c r="BK3" s="523"/>
      <c r="BL3" s="523"/>
      <c r="BM3" s="523"/>
    </row>
    <row r="4" spans="2:104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138">
        <v>1</v>
      </c>
      <c r="BE4" s="138">
        <v>2</v>
      </c>
      <c r="BF4" s="138">
        <v>3</v>
      </c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4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Cartes'!$C$9="","",'Balises - Cartes'!$C$9)</f>
        <v>2</v>
      </c>
      <c r="BE5" s="110" t="str">
        <f>IF('Balises - Cartes'!$D$9="","",'Balises - Cartes'!$D$9)</f>
        <v/>
      </c>
      <c r="BF5" s="110" t="str">
        <f>IF('Balises - Cartes'!$E$9="","",'Balises - Cartes'!$E$9)</f>
        <v/>
      </c>
      <c r="BJ5" s="88" t="s">
        <v>40</v>
      </c>
    </row>
    <row r="6" spans="2:104" ht="39" customHeight="1" x14ac:dyDescent="0.25">
      <c r="B6" s="530" t="s">
        <v>156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138">
        <v>4</v>
      </c>
      <c r="BE6" s="138">
        <v>5</v>
      </c>
      <c r="BF6" s="138">
        <v>6</v>
      </c>
    </row>
    <row r="7" spans="2:104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138" t="str">
        <f>IF('Balises - Cartes'!$F$9="","",'Balises - Cartes'!$F$9)</f>
        <v/>
      </c>
      <c r="BE7" s="138" t="str">
        <f>IF('Balises - Cartes'!$G$9="","",'Balises - Cartes'!$G$9)</f>
        <v/>
      </c>
      <c r="BF7" s="138" t="str">
        <f>IF('Balises - Cartes'!$H$9="","",'Balises - Cartes'!$H$9)</f>
        <v/>
      </c>
    </row>
    <row r="8" spans="2:104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4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36" t="str">
        <f>IF('D1'!$BD$5=4,'D1'!$BD$4,IF('D1'!$BE$5=4,'D1'!$BE$4,""))</f>
        <v/>
      </c>
    </row>
    <row r="10" spans="2:104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4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4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2:104" ht="30" customHeight="1" x14ac:dyDescent="0.25"/>
    <row r="14" spans="2:104" ht="1.9" customHeight="1" x14ac:dyDescent="0.25">
      <c r="CZ14" s="136">
        <v>21</v>
      </c>
    </row>
    <row r="15" spans="2:104" ht="9" customHeight="1" x14ac:dyDescent="0.25"/>
    <row r="16" spans="2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9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9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9" ht="21.6" customHeight="1" x14ac:dyDescent="0.25">
      <c r="A51" s="136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9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9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</row>
    <row r="54" spans="1:79" ht="19.899999999999999" customHeight="1" x14ac:dyDescent="0.25">
      <c r="AB54" s="2">
        <f>'Départ - Arrivée'!$AH$22</f>
        <v>21.3</v>
      </c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</row>
    <row r="55" spans="1:79" ht="19.899999999999999" customHeight="1" x14ac:dyDescent="0.25"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</row>
    <row r="56" spans="1:79" ht="19.899999999999999" customHeight="1" x14ac:dyDescent="0.25"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</row>
    <row r="57" spans="1:79" ht="19.899999999999999" customHeight="1" x14ac:dyDescent="0.25"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</row>
    <row r="58" spans="1:79" ht="19.899999999999999" customHeight="1" x14ac:dyDescent="0.25"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</row>
    <row r="59" spans="1:79" ht="19.899999999999999" customHeight="1" x14ac:dyDescent="0.25"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</row>
    <row r="60" spans="1:79" ht="19.899999999999999" customHeight="1" x14ac:dyDescent="0.25"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</row>
    <row r="61" spans="1:79" ht="19.899999999999999" customHeight="1" x14ac:dyDescent="0.25"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>
        <f>(1/5000)*7500</f>
        <v>1.5</v>
      </c>
      <c r="BY61" s="88"/>
      <c r="BZ61" s="88"/>
      <c r="CA61" s="88"/>
    </row>
    <row r="62" spans="1:79" ht="19.899999999999999" customHeight="1" x14ac:dyDescent="0.25"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</row>
    <row r="63" spans="1:79" ht="19.899999999999999" customHeight="1" x14ac:dyDescent="0.25"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</row>
    <row r="64" spans="1:79" ht="19.899999999999999" customHeight="1" x14ac:dyDescent="0.25"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</row>
    <row r="65" spans="54:79" ht="19.899999999999999" customHeight="1" x14ac:dyDescent="0.25">
      <c r="BN65" s="88"/>
      <c r="BO65" s="88"/>
      <c r="BP65" s="88"/>
      <c r="BQ65" s="88"/>
      <c r="BR65" s="88"/>
      <c r="BS65" s="213" t="s">
        <v>7</v>
      </c>
      <c r="BT65" s="213"/>
      <c r="BU65" s="213"/>
      <c r="BV65" s="88"/>
      <c r="BW65" s="88" t="str">
        <f>IF('D1'!$BD$5=BY65,'D1'!$BD$4,IF('D1'!$BE$5=BY65,'D1'!$BE$4,IF('D1'!$BF$5=BY65,'D1'!$BF$4,IF('D1'!$BD$7=BY65,'D1'!$BD$6,IF('D1'!$BE$7=BY65,'D1'!$BE$6,IF('D1'!$BF$7=BY65,'D1'!$BF$6,""))))))</f>
        <v/>
      </c>
      <c r="BX65" s="88"/>
      <c r="BY65" s="88">
        <v>1</v>
      </c>
      <c r="BZ65" s="88"/>
      <c r="CA65" s="88"/>
    </row>
    <row r="66" spans="54:79" ht="19.899999999999999" customHeight="1" x14ac:dyDescent="0.25">
      <c r="BN66" s="88"/>
      <c r="BO66" s="88"/>
      <c r="BP66" s="88"/>
      <c r="BQ66" s="88"/>
      <c r="BR66" s="88"/>
      <c r="BS66" s="213"/>
      <c r="BT66" s="213"/>
      <c r="BU66" s="213"/>
      <c r="BV66" s="88"/>
      <c r="BW66" s="88">
        <f>IF('D1'!$BD$5=BY66,'D1'!$BD$4,IF('D1'!$BE$5=BY66,'D1'!$BE$4,IF('D1'!$BF$5=BY66,'D1'!$BF$4,IF('D1'!$BD$7=BY66,'D1'!$BD$6,IF('D1'!$BE$7=BY66,'D1'!$BE$6,IF('D1'!$BF$7=BY66,'D1'!$BF$6,""))))))</f>
        <v>1</v>
      </c>
      <c r="BX66" s="88"/>
      <c r="BY66" s="88">
        <f t="shared" ref="BY66:BY97" si="1">BY65+1</f>
        <v>2</v>
      </c>
      <c r="BZ66" s="88"/>
      <c r="CA66" s="88"/>
    </row>
    <row r="67" spans="54:79" ht="23.25" x14ac:dyDescent="0.25">
      <c r="BB67" s="527" t="s">
        <v>6</v>
      </c>
      <c r="BC67" s="527"/>
      <c r="BD67" s="527"/>
      <c r="BE67" s="89"/>
      <c r="BN67" s="88"/>
      <c r="BO67" s="88"/>
      <c r="BP67" s="88"/>
      <c r="BQ67" s="88"/>
      <c r="BR67" s="88"/>
      <c r="BS67" s="133" t="s">
        <v>4</v>
      </c>
      <c r="BT67" s="133" t="s">
        <v>3</v>
      </c>
      <c r="BU67" s="133" t="s">
        <v>2</v>
      </c>
      <c r="BV67" s="88"/>
      <c r="BW67" s="88" t="str">
        <f>IF('D1'!$BD$5=BY67,'D1'!$BD$4,IF('D1'!$BE$5=BY67,'D1'!$BE$4,IF('D1'!$BF$5=BY67,'D1'!$BF$4,IF('D1'!$BD$7=BY67,'D1'!$BD$6,IF('D1'!$BE$7=BY67,'D1'!$BE$6,IF('D1'!$BF$7=BY67,'D1'!$BF$6,""))))))</f>
        <v/>
      </c>
      <c r="BX67" s="88"/>
      <c r="BY67" s="88">
        <f t="shared" si="1"/>
        <v>3</v>
      </c>
      <c r="BZ67" s="88"/>
      <c r="CA67" s="88"/>
    </row>
    <row r="68" spans="54:79" ht="23.25" x14ac:dyDescent="0.25">
      <c r="BB68" s="527"/>
      <c r="BC68" s="527"/>
      <c r="BD68" s="527"/>
      <c r="BE68" s="89"/>
      <c r="BG68" s="246" t="s">
        <v>5</v>
      </c>
      <c r="BH68" s="246"/>
      <c r="BI68" s="246"/>
      <c r="BJ68" s="246"/>
      <c r="BK68" s="246"/>
      <c r="BL68" s="246"/>
      <c r="BN68" s="88"/>
      <c r="BO68" s="88"/>
      <c r="BP68" s="88"/>
      <c r="BQ68" s="88"/>
      <c r="BR68" s="88"/>
      <c r="BS68" s="133">
        <v>1</v>
      </c>
      <c r="BT68" s="133">
        <f t="shared" ref="BT68:BT99" si="2">IF($BD$5=BS68,AO89,IF($BE$5=BS68,AO89,IF($BF$5=BS68,AO89,IF($BD$7=BS68,AO89,IF($BE$7=BS68,AO89,IF($BF$7=BS68,AO89,0))))))</f>
        <v>0</v>
      </c>
      <c r="BU68" s="133">
        <f t="shared" ref="BU68:BU99" si="3">IF($BD$5=BS68,AP89,IF($BE$5=BS68,AP89,IF($BF$5=BS68,AP89,IF($BD$7=BS68,AP89,IF($BE$7=BS68,AP89,IF($BF$7=BS68,AP89,0))))))</f>
        <v>0</v>
      </c>
      <c r="BV68" s="88"/>
      <c r="BW68" s="88" t="str">
        <f>IF('D1'!$BD$5=BY68,'D1'!$BD$4,IF('D1'!$BE$5=BY68,'D1'!$BE$4,IF('D1'!$BF$5=BY68,'D1'!$BF$4,IF('D1'!$BD$7=BY68,'D1'!$BD$6,IF('D1'!$BE$7=BY68,'D1'!$BE$6,IF('D1'!$BF$7=BY68,'D1'!$BF$6,""))))))</f>
        <v/>
      </c>
      <c r="BX68" s="88"/>
      <c r="BY68" s="88">
        <f t="shared" si="1"/>
        <v>4</v>
      </c>
      <c r="BZ68" s="88"/>
      <c r="CA68" s="88"/>
    </row>
    <row r="69" spans="54:79" x14ac:dyDescent="0.25">
      <c r="BB69" s="137" t="s">
        <v>4</v>
      </c>
      <c r="BC69" s="137" t="s">
        <v>3</v>
      </c>
      <c r="BD69" s="133" t="s">
        <v>2</v>
      </c>
      <c r="BG69" s="246"/>
      <c r="BH69" s="246"/>
      <c r="BI69" s="246"/>
      <c r="BJ69" s="246"/>
      <c r="BK69" s="246"/>
      <c r="BL69" s="246"/>
      <c r="BN69" s="88"/>
      <c r="BO69" s="88"/>
      <c r="BP69" s="88"/>
      <c r="BQ69" s="88"/>
      <c r="BR69" s="88"/>
      <c r="BS69" s="133">
        <v>2</v>
      </c>
      <c r="BT69" s="133">
        <f t="shared" si="2"/>
        <v>11.8</v>
      </c>
      <c r="BU69" s="133">
        <f t="shared" si="3"/>
        <v>91.6</v>
      </c>
      <c r="BV69" s="88"/>
      <c r="BW69" s="88" t="str">
        <f>IF('D1'!$BD$5=BY69,'D1'!$BD$4,IF('D1'!$BE$5=BY69,'D1'!$BE$4,IF('D1'!$BF$5=BY69,'D1'!$BF$4,IF('D1'!$BD$7=BY69,'D1'!$BD$6,IF('D1'!$BE$7=BY69,'D1'!$BE$6,IF('D1'!$BF$7=BY69,'D1'!$BF$6,""))))))</f>
        <v/>
      </c>
      <c r="BX69" s="88"/>
      <c r="BY69" s="88">
        <f t="shared" si="1"/>
        <v>5</v>
      </c>
      <c r="BZ69" s="88"/>
      <c r="CA69" s="88"/>
    </row>
    <row r="70" spans="54:79" ht="17.45" customHeight="1" x14ac:dyDescent="0.3">
      <c r="BB70" s="86">
        <v>1</v>
      </c>
      <c r="BC70" s="86">
        <v>21.8</v>
      </c>
      <c r="BD70" s="88">
        <v>90.5</v>
      </c>
      <c r="BF70" s="91" t="s">
        <v>1</v>
      </c>
      <c r="BG70" s="92">
        <f>IF(BD5="","",INDEX($BS$68:$BU$143,MATCH(BD5,$BS$68:$BS$143,0),2))</f>
        <v>11.8</v>
      </c>
      <c r="BH70" s="92" t="str">
        <f>IF(BE5="","",INDEX($BS$68:$BU$143,MATCH(BE5,$BS$68:$BS$143,0),2))</f>
        <v/>
      </c>
      <c r="BI70" s="92" t="str">
        <f>IF(BF5="","",INDEX($BS$68:$BU$143,MATCH(BF5,$BS$68:$BS$143,0),2))</f>
        <v/>
      </c>
      <c r="BJ70" s="92" t="str">
        <f>IF(BD7="","",INDEX($BS$68:$BU$143,MATCH(BD7,$BS$68:$BS$143,0),2))</f>
        <v/>
      </c>
      <c r="BK70" s="92" t="str">
        <f>IF(BE7="","",INDEX($BS$68:$BU$143,MATCH(BE7,$BS$68:$BS$143,0),2))</f>
        <v/>
      </c>
      <c r="BL70" s="92" t="str">
        <f>IF(BF7="","",INDEX($BS$68:$BU$143,MATCH(BF7,$BS$68:$BS$143,0),2))</f>
        <v/>
      </c>
      <c r="BN70" s="88"/>
      <c r="BO70" s="88"/>
      <c r="BP70" s="88"/>
      <c r="BQ70" s="88"/>
      <c r="BR70" s="88"/>
      <c r="BS70" s="133">
        <v>3</v>
      </c>
      <c r="BT70" s="133">
        <f t="shared" si="2"/>
        <v>0</v>
      </c>
      <c r="BU70" s="133">
        <f t="shared" si="3"/>
        <v>0</v>
      </c>
      <c r="BV70" s="88"/>
      <c r="BW70" s="88" t="str">
        <f>IF('D1'!$BD$5=BY70,'D1'!$BD$4,IF('D1'!$BE$5=BY70,'D1'!$BE$4,IF('D1'!$BF$5=BY70,'D1'!$BF$4,IF('D1'!$BD$7=BY70,'D1'!$BD$6,IF('D1'!$BE$7=BY70,'D1'!$BE$6,IF('D1'!$BF$7=BY70,'D1'!$BF$6,""))))))</f>
        <v/>
      </c>
      <c r="BX70" s="88"/>
      <c r="BY70" s="88">
        <f t="shared" si="1"/>
        <v>6</v>
      </c>
      <c r="BZ70" s="88"/>
      <c r="CA70" s="88"/>
    </row>
    <row r="71" spans="54:79" ht="14.45" customHeight="1" x14ac:dyDescent="0.3">
      <c r="BB71" s="86">
        <v>2</v>
      </c>
      <c r="BC71" s="86">
        <v>21.8</v>
      </c>
      <c r="BD71" s="88">
        <v>87.6</v>
      </c>
      <c r="BF71" s="91" t="s">
        <v>0</v>
      </c>
      <c r="BG71" s="92">
        <f>IF(BD5="","",INDEX($BS$68:$BU$143,MATCH(BD5,$BS$68:$BS$143,0),3))</f>
        <v>91.6</v>
      </c>
      <c r="BH71" s="92" t="str">
        <f>IF(BE5="","",INDEX($BS$68:$BU$143,MATCH(BE5,$BS$68:$BS$143,0),3))</f>
        <v/>
      </c>
      <c r="BI71" s="92" t="str">
        <f>IF(BF5="","",INDEX($BS$68:$BU$143,MATCH(BF5,$BS$68:$BS$143,0),3))</f>
        <v/>
      </c>
      <c r="BJ71" s="92" t="str">
        <f>IF(BD7="","",INDEX($BS$68:$BU$143,MATCH(BD7,$BS$68:$BS$143,0),3))</f>
        <v/>
      </c>
      <c r="BK71" s="92" t="str">
        <f>IF(BE7="","",INDEX($BS$68:$BU$143,MATCH(BE7,$BS$68:$BS$143,0),3))</f>
        <v/>
      </c>
      <c r="BL71" s="92" t="str">
        <f>IF(BF7="","",INDEX($BS$68:$BU$143,MATCH(BF7,$BS$68:$BS$143,0),3))</f>
        <v/>
      </c>
      <c r="BN71" s="88"/>
      <c r="BO71" s="88"/>
      <c r="BP71" s="88"/>
      <c r="BQ71" s="88"/>
      <c r="BR71" s="88"/>
      <c r="BS71" s="133">
        <v>4</v>
      </c>
      <c r="BT71" s="133">
        <f t="shared" si="2"/>
        <v>0</v>
      </c>
      <c r="BU71" s="133">
        <f t="shared" si="3"/>
        <v>0</v>
      </c>
      <c r="BV71" s="88"/>
      <c r="BW71" s="88" t="str">
        <f>IF('D1'!$BD$5=BY71,'D1'!$BD$4,IF('D1'!$BE$5=BY71,'D1'!$BE$4,IF('D1'!$BF$5=BY71,'D1'!$BF$4,IF('D1'!$BD$7=BY71,'D1'!$BD$6,IF('D1'!$BE$7=BY71,'D1'!$BE$6,IF('D1'!$BF$7=BY71,'D1'!$BF$6,""))))))</f>
        <v/>
      </c>
      <c r="BX71" s="88"/>
      <c r="BY71" s="88">
        <f t="shared" si="1"/>
        <v>7</v>
      </c>
      <c r="BZ71" s="88"/>
      <c r="CA71" s="88"/>
    </row>
    <row r="72" spans="54:79" ht="14.45" customHeight="1" x14ac:dyDescent="0.25">
      <c r="BB72" s="86">
        <v>3</v>
      </c>
      <c r="BC72" s="86">
        <v>18.8</v>
      </c>
      <c r="BD72" s="88">
        <v>87.6</v>
      </c>
      <c r="BN72" s="88"/>
      <c r="BO72" s="88"/>
      <c r="BP72" s="88"/>
      <c r="BQ72" s="88"/>
      <c r="BR72" s="88"/>
      <c r="BS72" s="133">
        <v>5</v>
      </c>
      <c r="BT72" s="133">
        <f t="shared" si="2"/>
        <v>0</v>
      </c>
      <c r="BU72" s="133">
        <f t="shared" si="3"/>
        <v>0</v>
      </c>
      <c r="BV72" s="88"/>
      <c r="BW72" s="88" t="str">
        <f>IF('D1'!$BD$5=BY72,'D1'!$BD$4,IF('D1'!$BE$5=BY72,'D1'!$BE$4,IF('D1'!$BF$5=BY72,'D1'!$BF$4,IF('D1'!$BD$7=BY72,'D1'!$BD$6,IF('D1'!$BE$7=BY72,'D1'!$BE$6,IF('D1'!$BF$7=BY72,'D1'!$BF$6,""))))))</f>
        <v/>
      </c>
      <c r="BX72" s="88"/>
      <c r="BY72" s="88">
        <f t="shared" si="1"/>
        <v>8</v>
      </c>
      <c r="BZ72" s="88"/>
      <c r="CA72" s="88"/>
    </row>
    <row r="73" spans="54:79" ht="14.45" customHeight="1" x14ac:dyDescent="0.25">
      <c r="BB73" s="86">
        <v>4</v>
      </c>
      <c r="BC73" s="86">
        <v>20.8</v>
      </c>
      <c r="BD73" s="88">
        <v>80.5</v>
      </c>
      <c r="BN73" s="88"/>
      <c r="BO73" s="88"/>
      <c r="BP73" s="88"/>
      <c r="BQ73" s="88"/>
      <c r="BR73" s="88"/>
      <c r="BS73" s="133">
        <v>6</v>
      </c>
      <c r="BT73" s="133">
        <f t="shared" si="2"/>
        <v>0</v>
      </c>
      <c r="BU73" s="133">
        <f t="shared" si="3"/>
        <v>0</v>
      </c>
      <c r="BV73" s="88"/>
      <c r="BW73" s="88" t="str">
        <f>IF('D1'!$BD$5=BY73,'D1'!$BD$4,IF('D1'!$BE$5=BY73,'D1'!$BE$4,IF('D1'!$BF$5=BY73,'D1'!$BF$4,IF('D1'!$BD$7=BY73,'D1'!$BD$6,IF('D1'!$BE$7=BY73,'D1'!$BE$6,IF('D1'!$BF$7=BY73,'D1'!$BF$6,""))))))</f>
        <v/>
      </c>
      <c r="BX73" s="88"/>
      <c r="BY73" s="88">
        <f t="shared" si="1"/>
        <v>9</v>
      </c>
      <c r="BZ73" s="88"/>
      <c r="CA73" s="88"/>
    </row>
    <row r="74" spans="54:79" x14ac:dyDescent="0.25">
      <c r="BB74" s="86">
        <v>5</v>
      </c>
      <c r="BC74" s="86">
        <v>14</v>
      </c>
      <c r="BD74" s="88">
        <v>80</v>
      </c>
      <c r="BN74" s="88"/>
      <c r="BO74" s="88"/>
      <c r="BP74" s="88"/>
      <c r="BQ74" s="88"/>
      <c r="BR74" s="88"/>
      <c r="BS74" s="133">
        <v>7</v>
      </c>
      <c r="BT74" s="133">
        <f t="shared" si="2"/>
        <v>0</v>
      </c>
      <c r="BU74" s="133">
        <f t="shared" si="3"/>
        <v>0</v>
      </c>
      <c r="BV74" s="88"/>
      <c r="BW74" s="88" t="str">
        <f>IF('D1'!$BD$5=BY74,'D1'!$BD$4,IF('D1'!$BE$5=BY74,'D1'!$BE$4,IF('D1'!$BF$5=BY74,'D1'!$BF$4,IF('D1'!$BD$7=BY74,'D1'!$BD$6,IF('D1'!$BE$7=BY74,'D1'!$BE$6,IF('D1'!$BF$7=BY74,'D1'!$BF$6,""))))))</f>
        <v/>
      </c>
      <c r="BX74" s="88"/>
      <c r="BY74" s="88">
        <f t="shared" si="1"/>
        <v>10</v>
      </c>
      <c r="BZ74" s="88"/>
      <c r="CA74" s="88"/>
    </row>
    <row r="75" spans="54:79" x14ac:dyDescent="0.25">
      <c r="BB75" s="86">
        <v>6</v>
      </c>
      <c r="BC75" s="86">
        <v>16</v>
      </c>
      <c r="BD75" s="88">
        <v>74</v>
      </c>
      <c r="BN75" s="88"/>
      <c r="BO75" s="88"/>
      <c r="BP75" s="88"/>
      <c r="BQ75" s="88"/>
      <c r="BR75" s="88"/>
      <c r="BS75" s="133">
        <v>8</v>
      </c>
      <c r="BT75" s="133">
        <f t="shared" si="2"/>
        <v>0</v>
      </c>
      <c r="BU75" s="133">
        <f t="shared" si="3"/>
        <v>0</v>
      </c>
      <c r="BV75" s="88"/>
      <c r="BW75" s="88" t="str">
        <f>IF('D1'!$BD$5=BY75,'D1'!$BD$4,IF('D1'!$BE$5=BY75,'D1'!$BE$4,IF('D1'!$BF$5=BY75,'D1'!$BF$4,IF('D1'!$BD$7=BY75,'D1'!$BD$6,IF('D1'!$BE$7=BY75,'D1'!$BE$6,IF('D1'!$BF$7=BY75,'D1'!$BF$6,""))))))</f>
        <v/>
      </c>
      <c r="BX75" s="88"/>
      <c r="BY75" s="88">
        <f t="shared" si="1"/>
        <v>11</v>
      </c>
      <c r="BZ75" s="88"/>
      <c r="CA75" s="88"/>
    </row>
    <row r="76" spans="54:79" x14ac:dyDescent="0.25">
      <c r="BB76" s="86">
        <v>7</v>
      </c>
      <c r="BC76" s="86">
        <v>16.5</v>
      </c>
      <c r="BD76" s="88">
        <v>72</v>
      </c>
      <c r="BN76" s="88"/>
      <c r="BO76" s="88"/>
      <c r="BP76" s="88"/>
      <c r="BQ76" s="88"/>
      <c r="BR76" s="88"/>
      <c r="BS76" s="133">
        <v>9</v>
      </c>
      <c r="BT76" s="133">
        <f t="shared" si="2"/>
        <v>0</v>
      </c>
      <c r="BU76" s="133">
        <f t="shared" si="3"/>
        <v>0</v>
      </c>
      <c r="BV76" s="88"/>
      <c r="BW76" s="88" t="str">
        <f>IF('D1'!$BD$5=BY76,'D1'!$BD$4,IF('D1'!$BE$5=BY76,'D1'!$BE$4,IF('D1'!$BF$5=BY76,'D1'!$BF$4,IF('D1'!$BD$7=BY76,'D1'!$BD$6,IF('D1'!$BE$7=BY76,'D1'!$BE$6,IF('D1'!$BF$7=BY76,'D1'!$BF$6,""))))))</f>
        <v/>
      </c>
      <c r="BX76" s="88"/>
      <c r="BY76" s="88">
        <f t="shared" si="1"/>
        <v>12</v>
      </c>
      <c r="BZ76" s="88"/>
      <c r="CA76" s="88"/>
    </row>
    <row r="77" spans="54:79" ht="26.25" x14ac:dyDescent="0.4">
      <c r="BB77" s="86">
        <v>8</v>
      </c>
      <c r="BC77" s="86">
        <v>24</v>
      </c>
      <c r="BD77" s="88">
        <v>71.5</v>
      </c>
      <c r="BI77" s="87"/>
      <c r="BJ77" s="87"/>
      <c r="BK77" s="87"/>
      <c r="BN77" s="88"/>
      <c r="BO77" s="88"/>
      <c r="BP77" s="88"/>
      <c r="BQ77" s="88"/>
      <c r="BR77" s="88"/>
      <c r="BS77" s="133">
        <v>10</v>
      </c>
      <c r="BT77" s="133">
        <f t="shared" si="2"/>
        <v>0</v>
      </c>
      <c r="BU77" s="133">
        <f t="shared" si="3"/>
        <v>0</v>
      </c>
      <c r="BV77" s="88"/>
      <c r="BW77" s="88" t="str">
        <f>IF('D1'!$BD$5=BY77,'D1'!$BD$4,IF('D1'!$BE$5=BY77,'D1'!$BE$4,IF('D1'!$BF$5=BY77,'D1'!$BF$4,IF('D1'!$BD$7=BY77,'D1'!$BD$6,IF('D1'!$BE$7=BY77,'D1'!$BE$6,IF('D1'!$BF$7=BY77,'D1'!$BF$6,""))))))</f>
        <v/>
      </c>
      <c r="BX77" s="88"/>
      <c r="BY77" s="88">
        <f t="shared" si="1"/>
        <v>13</v>
      </c>
      <c r="BZ77" s="88"/>
      <c r="CA77" s="88"/>
    </row>
    <row r="78" spans="54:79" ht="26.25" x14ac:dyDescent="0.4">
      <c r="BB78" s="86">
        <v>9</v>
      </c>
      <c r="BC78" s="86">
        <v>24</v>
      </c>
      <c r="BD78" s="88">
        <v>79</v>
      </c>
      <c r="BI78" s="87"/>
      <c r="BJ78" s="87"/>
      <c r="BK78" s="87"/>
      <c r="BN78" s="88"/>
      <c r="BO78" s="88"/>
      <c r="BP78" s="88"/>
      <c r="BQ78" s="88"/>
      <c r="BR78" s="88"/>
      <c r="BS78" s="133">
        <v>11</v>
      </c>
      <c r="BT78" s="133">
        <f t="shared" si="2"/>
        <v>0</v>
      </c>
      <c r="BU78" s="133">
        <f t="shared" si="3"/>
        <v>0</v>
      </c>
      <c r="BV78" s="88"/>
      <c r="BW78" s="88" t="str">
        <f>IF('D1'!$BD$5=BY78,'D1'!$BD$4,IF('D1'!$BE$5=BY78,'D1'!$BE$4,IF('D1'!$BF$5=BY78,'D1'!$BF$4,IF('D1'!$BD$7=BY78,'D1'!$BD$6,IF('D1'!$BE$7=BY78,'D1'!$BE$6,IF('D1'!$BF$7=BY78,'D1'!$BF$6,""))))))</f>
        <v/>
      </c>
      <c r="BX78" s="88"/>
      <c r="BY78" s="88">
        <f t="shared" si="1"/>
        <v>14</v>
      </c>
      <c r="BZ78" s="88"/>
      <c r="CA78" s="88"/>
    </row>
    <row r="79" spans="54:79" x14ac:dyDescent="0.25">
      <c r="BB79" s="86">
        <v>10</v>
      </c>
      <c r="BC79" s="86">
        <v>26</v>
      </c>
      <c r="BD79" s="88">
        <v>81</v>
      </c>
      <c r="BN79" s="88"/>
      <c r="BO79" s="88"/>
      <c r="BP79" s="88"/>
      <c r="BQ79" s="88"/>
      <c r="BR79" s="88"/>
      <c r="BS79" s="133">
        <v>12</v>
      </c>
      <c r="BT79" s="133">
        <f t="shared" si="2"/>
        <v>0</v>
      </c>
      <c r="BU79" s="133">
        <f t="shared" si="3"/>
        <v>0</v>
      </c>
      <c r="BV79" s="88"/>
      <c r="BW79" s="88" t="str">
        <f>IF('D1'!$BD$5=BY79,'D1'!$BD$4,IF('D1'!$BE$5=BY79,'D1'!$BE$4,IF('D1'!$BF$5=BY79,'D1'!$BF$4,IF('D1'!$BD$7=BY79,'D1'!$BD$6,IF('D1'!$BE$7=BY79,'D1'!$BE$6,IF('D1'!$BF$7=BY79,'D1'!$BF$6,""))))))</f>
        <v/>
      </c>
      <c r="BX79" s="88"/>
      <c r="BY79" s="88">
        <f t="shared" si="1"/>
        <v>15</v>
      </c>
      <c r="BZ79" s="88"/>
      <c r="CA79" s="88"/>
    </row>
    <row r="80" spans="54:79" x14ac:dyDescent="0.25">
      <c r="BB80" s="86">
        <v>11</v>
      </c>
      <c r="BC80" s="86">
        <v>33.200000000000003</v>
      </c>
      <c r="BD80" s="88">
        <v>75.8</v>
      </c>
      <c r="BN80" s="88"/>
      <c r="BO80" s="88"/>
      <c r="BP80" s="88"/>
      <c r="BQ80" s="88"/>
      <c r="BR80" s="88"/>
      <c r="BS80" s="133">
        <v>13</v>
      </c>
      <c r="BT80" s="133">
        <f t="shared" si="2"/>
        <v>0</v>
      </c>
      <c r="BU80" s="133">
        <f t="shared" si="3"/>
        <v>0</v>
      </c>
      <c r="BV80" s="88"/>
      <c r="BW80" s="88" t="str">
        <f>IF('D1'!$BD$5=BY80,'D1'!$BD$4,IF('D1'!$BE$5=BY80,'D1'!$BE$4,IF('D1'!$BF$5=BY80,'D1'!$BF$4,IF('D1'!$BD$7=BY80,'D1'!$BD$6,IF('D1'!$BE$7=BY80,'D1'!$BE$6,IF('D1'!$BF$7=BY80,'D1'!$BF$6,""))))))</f>
        <v/>
      </c>
      <c r="BX80" s="88"/>
      <c r="BY80" s="88">
        <f t="shared" si="1"/>
        <v>16</v>
      </c>
      <c r="BZ80" s="88"/>
      <c r="CA80" s="88"/>
    </row>
    <row r="81" spans="1:79" ht="14.45" customHeight="1" x14ac:dyDescent="0.25">
      <c r="BB81" s="86">
        <v>12</v>
      </c>
      <c r="BC81" s="86">
        <v>37.200000000000003</v>
      </c>
      <c r="BD81" s="88">
        <v>81</v>
      </c>
      <c r="BN81" s="88"/>
      <c r="BO81" s="88"/>
      <c r="BP81" s="88"/>
      <c r="BQ81" s="88"/>
      <c r="BR81" s="88"/>
      <c r="BS81" s="133">
        <v>14</v>
      </c>
      <c r="BT81" s="133">
        <f t="shared" si="2"/>
        <v>0</v>
      </c>
      <c r="BU81" s="133">
        <f t="shared" si="3"/>
        <v>0</v>
      </c>
      <c r="BV81" s="88"/>
      <c r="BW81" s="88" t="str">
        <f>IF('D1'!$BD$5=BY81,'D1'!$BD$4,IF('D1'!$BE$5=BY81,'D1'!$BE$4,IF('D1'!$BF$5=BY81,'D1'!$BF$4,IF('D1'!$BD$7=BY81,'D1'!$BD$6,IF('D1'!$BE$7=BY81,'D1'!$BE$6,IF('D1'!$BF$7=BY81,'D1'!$BF$6,""))))))</f>
        <v/>
      </c>
      <c r="BX81" s="88"/>
      <c r="BY81" s="88">
        <f t="shared" si="1"/>
        <v>17</v>
      </c>
      <c r="BZ81" s="88"/>
      <c r="CA81" s="88"/>
    </row>
    <row r="82" spans="1:79" ht="14.45" customHeight="1" x14ac:dyDescent="0.25">
      <c r="BB82" s="86">
        <v>13</v>
      </c>
      <c r="BC82" s="86">
        <v>39</v>
      </c>
      <c r="BD82" s="88">
        <v>85</v>
      </c>
      <c r="BN82" s="88"/>
      <c r="BO82" s="88"/>
      <c r="BP82" s="88"/>
      <c r="BQ82" s="88"/>
      <c r="BR82" s="88"/>
      <c r="BS82" s="133">
        <v>15</v>
      </c>
      <c r="BT82" s="133">
        <f t="shared" si="2"/>
        <v>0</v>
      </c>
      <c r="BU82" s="133">
        <f t="shared" si="3"/>
        <v>0</v>
      </c>
      <c r="BV82" s="88"/>
      <c r="BW82" s="88" t="str">
        <f>IF('D1'!$BD$5=BY82,'D1'!$BD$4,IF('D1'!$BE$5=BY82,'D1'!$BE$4,IF('D1'!$BF$5=BY82,'D1'!$BF$4,IF('D1'!$BD$7=BY82,'D1'!$BD$6,IF('D1'!$BE$7=BY82,'D1'!$BE$6,IF('D1'!$BF$7=BY82,'D1'!$BF$6,""))))))</f>
        <v/>
      </c>
      <c r="BX82" s="88"/>
      <c r="BY82" s="88">
        <f t="shared" si="1"/>
        <v>18</v>
      </c>
      <c r="BZ82" s="88"/>
      <c r="CA82" s="88"/>
    </row>
    <row r="83" spans="1:79" ht="14.45" customHeight="1" x14ac:dyDescent="0.25">
      <c r="BB83" s="86">
        <v>14</v>
      </c>
      <c r="BC83" s="86">
        <v>40</v>
      </c>
      <c r="BD83" s="88">
        <v>77</v>
      </c>
      <c r="BN83" s="88"/>
      <c r="BO83" s="88"/>
      <c r="BP83" s="88"/>
      <c r="BQ83" s="88"/>
      <c r="BR83" s="88"/>
      <c r="BS83" s="133">
        <v>16</v>
      </c>
      <c r="BT83" s="133">
        <f t="shared" si="2"/>
        <v>0</v>
      </c>
      <c r="BU83" s="133">
        <f t="shared" si="3"/>
        <v>0</v>
      </c>
      <c r="BV83" s="88"/>
      <c r="BW83" s="88" t="str">
        <f>IF('D1'!$BD$5=BY83,'D1'!$BD$4,IF('D1'!$BE$5=BY83,'D1'!$BE$4,IF('D1'!$BF$5=BY83,'D1'!$BF$4,IF('D1'!$BD$7=BY83,'D1'!$BD$6,IF('D1'!$BE$7=BY83,'D1'!$BE$6,IF('D1'!$BF$7=BY83,'D1'!$BF$6,""))))))</f>
        <v/>
      </c>
      <c r="BX83" s="88"/>
      <c r="BY83" s="88">
        <f t="shared" si="1"/>
        <v>19</v>
      </c>
      <c r="BZ83" s="88"/>
      <c r="CA83" s="88"/>
    </row>
    <row r="84" spans="1:79" ht="25.15" customHeight="1" x14ac:dyDescent="0.35">
      <c r="AI84" s="44"/>
      <c r="BB84" s="86">
        <v>15</v>
      </c>
      <c r="BC84" s="86">
        <v>38.299999999999997</v>
      </c>
      <c r="BD84" s="88">
        <v>75</v>
      </c>
      <c r="BN84" s="88"/>
      <c r="BO84" s="88"/>
      <c r="BP84" s="88"/>
      <c r="BQ84" s="88"/>
      <c r="BR84" s="88"/>
      <c r="BS84" s="133">
        <v>17</v>
      </c>
      <c r="BT84" s="133">
        <f t="shared" si="2"/>
        <v>0</v>
      </c>
      <c r="BU84" s="133">
        <f t="shared" si="3"/>
        <v>0</v>
      </c>
      <c r="BV84" s="88"/>
      <c r="BW84" s="88" t="str">
        <f>IF('D1'!$BD$5=BY84,'D1'!$BD$4,IF('D1'!$BE$5=BY84,'D1'!$BE$4,IF('D1'!$BF$5=BY84,'D1'!$BF$4,IF('D1'!$BD$7=BY84,'D1'!$BD$6,IF('D1'!$BE$7=BY84,'D1'!$BE$6,IF('D1'!$BF$7=BY84,'D1'!$BF$6,""))))))</f>
        <v/>
      </c>
      <c r="BX84" s="88"/>
      <c r="BY84" s="88">
        <f t="shared" si="1"/>
        <v>20</v>
      </c>
      <c r="BZ84" s="88"/>
      <c r="CA84" s="88"/>
    </row>
    <row r="85" spans="1:79" ht="25.15" customHeight="1" x14ac:dyDescent="0.35">
      <c r="AI85" s="44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8">
        <v>72.8</v>
      </c>
      <c r="BN85" s="88"/>
      <c r="BO85" s="88"/>
      <c r="BP85" s="88"/>
      <c r="BQ85" s="88"/>
      <c r="BR85" s="88"/>
      <c r="BS85" s="133">
        <v>18</v>
      </c>
      <c r="BT85" s="133">
        <f t="shared" si="2"/>
        <v>0</v>
      </c>
      <c r="BU85" s="133">
        <f t="shared" si="3"/>
        <v>0</v>
      </c>
      <c r="BV85" s="88"/>
      <c r="BW85" s="88" t="str">
        <f>IF('D1'!$BD$5=BY85,'D1'!$BD$4,IF('D1'!$BE$5=BY85,'D1'!$BE$4,IF('D1'!$BF$5=BY85,'D1'!$BF$4,IF('D1'!$BD$7=BY85,'D1'!$BD$6,IF('D1'!$BE$7=BY85,'D1'!$BE$6,IF('D1'!$BF$7=BY85,'D1'!$BF$6,""))))))</f>
        <v/>
      </c>
      <c r="BX85" s="88"/>
      <c r="BY85" s="88">
        <f t="shared" si="1"/>
        <v>21</v>
      </c>
      <c r="BZ85" s="88"/>
      <c r="CA85" s="88"/>
    </row>
    <row r="86" spans="1:79" ht="25.15" customHeight="1" x14ac:dyDescent="0.35">
      <c r="AI86" s="44"/>
      <c r="AN86" s="527">
        <v>1.2</v>
      </c>
      <c r="AO86" s="527"/>
      <c r="AP86" s="527"/>
      <c r="BB86" s="86">
        <v>17</v>
      </c>
      <c r="BC86" s="86">
        <v>46.8</v>
      </c>
      <c r="BD86" s="88">
        <v>72.5</v>
      </c>
      <c r="BN86" s="88"/>
      <c r="BO86" s="88"/>
      <c r="BP86" s="88"/>
      <c r="BQ86" s="88"/>
      <c r="BR86" s="88"/>
      <c r="BS86" s="133">
        <v>19</v>
      </c>
      <c r="BT86" s="133">
        <f t="shared" si="2"/>
        <v>0</v>
      </c>
      <c r="BU86" s="133">
        <f t="shared" si="3"/>
        <v>0</v>
      </c>
      <c r="BV86" s="88"/>
      <c r="BW86" s="88" t="str">
        <f>IF('D1'!$BD$5=BY86,'D1'!$BD$4,IF('D1'!$BE$5=BY86,'D1'!$BE$4,IF('D1'!$BF$5=BY86,'D1'!$BF$4,IF('D1'!$BD$7=BY86,'D1'!$BD$6,IF('D1'!$BE$7=BY86,'D1'!$BE$6,IF('D1'!$BF$7=BY86,'D1'!$BF$6,""))))))</f>
        <v/>
      </c>
      <c r="BX86" s="88"/>
      <c r="BY86" s="88">
        <f t="shared" si="1"/>
        <v>22</v>
      </c>
      <c r="BZ86" s="88"/>
      <c r="CA86" s="88"/>
    </row>
    <row r="87" spans="1:79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8">
        <v>81.5</v>
      </c>
      <c r="BN87" s="88"/>
      <c r="BO87" s="88"/>
      <c r="BP87" s="88"/>
      <c r="BQ87" s="88"/>
      <c r="BR87" s="88"/>
      <c r="BS87" s="133">
        <v>20</v>
      </c>
      <c r="BT87" s="133">
        <f t="shared" si="2"/>
        <v>0</v>
      </c>
      <c r="BU87" s="133">
        <f t="shared" si="3"/>
        <v>0</v>
      </c>
      <c r="BV87" s="88"/>
      <c r="BW87" s="88" t="str">
        <f>IF('D1'!$BD$5=BY87,'D1'!$BD$4,IF('D1'!$BE$5=BY87,'D1'!$BE$4,IF('D1'!$BF$5=BY87,'D1'!$BF$4,IF('D1'!$BD$7=BY87,'D1'!$BD$6,IF('D1'!$BE$7=BY87,'D1'!$BE$6,IF('D1'!$BF$7=BY87,'D1'!$BF$6,""))))))</f>
        <v/>
      </c>
      <c r="BX87" s="88"/>
      <c r="BY87" s="88">
        <f t="shared" si="1"/>
        <v>23</v>
      </c>
      <c r="BZ87" s="88"/>
      <c r="CA87" s="88"/>
    </row>
    <row r="88" spans="1:79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37" t="s">
        <v>4</v>
      </c>
      <c r="AO88" s="137" t="s">
        <v>3</v>
      </c>
      <c r="AP88" s="137" t="s">
        <v>2</v>
      </c>
      <c r="BB88" s="86">
        <v>19</v>
      </c>
      <c r="BC88" s="86">
        <v>83</v>
      </c>
      <c r="BD88" s="88">
        <v>80.2</v>
      </c>
      <c r="BN88" s="88"/>
      <c r="BO88" s="88"/>
      <c r="BP88" s="88"/>
      <c r="BQ88" s="88"/>
      <c r="BR88" s="88"/>
      <c r="BS88" s="133">
        <v>21</v>
      </c>
      <c r="BT88" s="133">
        <f t="shared" si="2"/>
        <v>0</v>
      </c>
      <c r="BU88" s="133">
        <f t="shared" si="3"/>
        <v>0</v>
      </c>
      <c r="BV88" s="88"/>
      <c r="BW88" s="88" t="str">
        <f>IF('D1'!$BD$5=BY88,'D1'!$BD$4,IF('D1'!$BE$5=BY88,'D1'!$BE$4,IF('D1'!$BF$5=BY88,'D1'!$BF$4,IF('D1'!$BD$7=BY88,'D1'!$BD$6,IF('D1'!$BE$7=BY88,'D1'!$BE$6,IF('D1'!$BF$7=BY88,'D1'!$BF$6,""))))))</f>
        <v/>
      </c>
      <c r="BX88" s="88"/>
      <c r="BY88" s="88">
        <f t="shared" si="1"/>
        <v>24</v>
      </c>
      <c r="BZ88" s="88"/>
      <c r="CA88" s="88"/>
    </row>
    <row r="89" spans="1:79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8">
        <v>78.8</v>
      </c>
      <c r="BN89" s="88"/>
      <c r="BO89" s="88"/>
      <c r="BP89" s="88"/>
      <c r="BQ89" s="88"/>
      <c r="BR89" s="88"/>
      <c r="BS89" s="133">
        <v>22</v>
      </c>
      <c r="BT89" s="133">
        <f t="shared" si="2"/>
        <v>0</v>
      </c>
      <c r="BU89" s="133">
        <f t="shared" si="3"/>
        <v>0</v>
      </c>
      <c r="BV89" s="88"/>
      <c r="BW89" s="88" t="str">
        <f>IF('D1'!$BD$5=BY89,'D1'!$BD$4,IF('D1'!$BE$5=BY89,'D1'!$BE$4,IF('D1'!$BF$5=BY89,'D1'!$BF$4,IF('D1'!$BD$7=BY89,'D1'!$BD$6,IF('D1'!$BE$7=BY89,'D1'!$BE$6,IF('D1'!$BF$7=BY89,'D1'!$BF$6,""))))))</f>
        <v/>
      </c>
      <c r="BX89" s="88"/>
      <c r="BY89" s="88">
        <f t="shared" si="1"/>
        <v>25</v>
      </c>
      <c r="BZ89" s="88"/>
      <c r="CA89" s="88"/>
    </row>
    <row r="90" spans="1:79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8">
        <v>77</v>
      </c>
      <c r="BN90" s="88"/>
      <c r="BO90" s="88"/>
      <c r="BP90" s="88"/>
      <c r="BQ90" s="88"/>
      <c r="BR90" s="88"/>
      <c r="BS90" s="133">
        <v>23</v>
      </c>
      <c r="BT90" s="133">
        <f t="shared" si="2"/>
        <v>0</v>
      </c>
      <c r="BU90" s="133">
        <f t="shared" si="3"/>
        <v>0</v>
      </c>
      <c r="BV90" s="88"/>
      <c r="BW90" s="88" t="str">
        <f>IF('D1'!$BD$5=BY90,'D1'!$BD$4,IF('D1'!$BE$5=BY90,'D1'!$BE$4,IF('D1'!$BF$5=BY90,'D1'!$BF$4,IF('D1'!$BD$7=BY90,'D1'!$BD$6,IF('D1'!$BE$7=BY90,'D1'!$BE$6,IF('D1'!$BF$7=BY90,'D1'!$BF$6,""))))))</f>
        <v/>
      </c>
      <c r="BX90" s="88"/>
      <c r="BY90" s="88">
        <f t="shared" si="1"/>
        <v>26</v>
      </c>
      <c r="BZ90" s="88"/>
      <c r="CA90" s="88"/>
    </row>
    <row r="91" spans="1:79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8">
        <v>73.400000000000006</v>
      </c>
      <c r="BN91" s="88"/>
      <c r="BO91" s="88"/>
      <c r="BP91" s="88"/>
      <c r="BQ91" s="88"/>
      <c r="BR91" s="88"/>
      <c r="BS91" s="133">
        <v>24</v>
      </c>
      <c r="BT91" s="133">
        <f t="shared" si="2"/>
        <v>0</v>
      </c>
      <c r="BU91" s="133">
        <f t="shared" si="3"/>
        <v>0</v>
      </c>
      <c r="BV91" s="88"/>
      <c r="BW91" s="88" t="str">
        <f>IF('D1'!$BD$5=BY91,'D1'!$BD$4,IF('D1'!$BE$5=BY91,'D1'!$BE$4,IF('D1'!$BF$5=BY91,'D1'!$BF$4,IF('D1'!$BD$7=BY91,'D1'!$BD$6,IF('D1'!$BE$7=BY91,'D1'!$BE$6,IF('D1'!$BF$7=BY91,'D1'!$BF$6,""))))))</f>
        <v/>
      </c>
      <c r="BX91" s="88"/>
      <c r="BY91" s="88">
        <f t="shared" si="1"/>
        <v>27</v>
      </c>
      <c r="BZ91" s="88"/>
      <c r="CA91" s="88"/>
    </row>
    <row r="92" spans="1:79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8">
        <v>76.5</v>
      </c>
      <c r="BN92" s="88"/>
      <c r="BO92" s="88"/>
      <c r="BP92" s="88"/>
      <c r="BQ92" s="88"/>
      <c r="BR92" s="88"/>
      <c r="BS92" s="133">
        <v>25</v>
      </c>
      <c r="BT92" s="133">
        <f t="shared" si="2"/>
        <v>0</v>
      </c>
      <c r="BU92" s="133">
        <f t="shared" si="3"/>
        <v>0</v>
      </c>
      <c r="BV92" s="88"/>
      <c r="BW92" s="88" t="str">
        <f>IF('D1'!$BD$5=BY92,'D1'!$BD$4,IF('D1'!$BE$5=BY92,'D1'!$BE$4,IF('D1'!$BF$5=BY92,'D1'!$BF$4,IF('D1'!$BD$7=BY92,'D1'!$BD$6,IF('D1'!$BE$7=BY92,'D1'!$BE$6,IF('D1'!$BF$7=BY92,'D1'!$BF$6,""))))))</f>
        <v/>
      </c>
      <c r="BX92" s="88"/>
      <c r="BY92" s="88">
        <f t="shared" si="1"/>
        <v>28</v>
      </c>
      <c r="BZ92" s="88"/>
      <c r="CA92" s="88"/>
    </row>
    <row r="93" spans="1:79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8">
        <v>72.8</v>
      </c>
      <c r="BN93" s="88"/>
      <c r="BO93" s="88"/>
      <c r="BP93" s="88"/>
      <c r="BQ93" s="88"/>
      <c r="BR93" s="88"/>
      <c r="BS93" s="133">
        <v>26</v>
      </c>
      <c r="BT93" s="133">
        <f t="shared" si="2"/>
        <v>0</v>
      </c>
      <c r="BU93" s="133">
        <f t="shared" si="3"/>
        <v>0</v>
      </c>
      <c r="BV93" s="88"/>
      <c r="BW93" s="88" t="str">
        <f>IF('D1'!$BD$5=BY93,'D1'!$BD$4,IF('D1'!$BE$5=BY93,'D1'!$BE$4,IF('D1'!$BF$5=BY93,'D1'!$BF$4,IF('D1'!$BD$7=BY93,'D1'!$BD$6,IF('D1'!$BE$7=BY93,'D1'!$BE$6,IF('D1'!$BF$7=BY93,'D1'!$BF$6,""))))))</f>
        <v/>
      </c>
      <c r="BX93" s="88"/>
      <c r="BY93" s="88">
        <f t="shared" si="1"/>
        <v>29</v>
      </c>
      <c r="BZ93" s="88"/>
      <c r="CA93" s="88"/>
    </row>
    <row r="94" spans="1:79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8">
        <v>74.099999999999994</v>
      </c>
      <c r="BN94" s="88"/>
      <c r="BO94" s="88"/>
      <c r="BP94" s="88"/>
      <c r="BQ94" s="88"/>
      <c r="BR94" s="88"/>
      <c r="BS94" s="133">
        <v>27</v>
      </c>
      <c r="BT94" s="133">
        <f t="shared" si="2"/>
        <v>0</v>
      </c>
      <c r="BU94" s="133">
        <f t="shared" si="3"/>
        <v>0</v>
      </c>
      <c r="BV94" s="88"/>
      <c r="BW94" s="88" t="str">
        <f>IF('D1'!$BD$5=BY94,'D1'!$BD$4,IF('D1'!$BE$5=BY94,'D1'!$BE$4,IF('D1'!$BF$5=BY94,'D1'!$BF$4,IF('D1'!$BD$7=BY94,'D1'!$BD$6,IF('D1'!$BE$7=BY94,'D1'!$BE$6,IF('D1'!$BF$7=BY94,'D1'!$BF$6,""))))))</f>
        <v/>
      </c>
      <c r="BX94" s="88"/>
      <c r="BY94" s="88">
        <f t="shared" si="1"/>
        <v>30</v>
      </c>
      <c r="BZ94" s="88"/>
      <c r="CA94" s="88"/>
    </row>
    <row r="95" spans="1:79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8">
        <v>70.5</v>
      </c>
      <c r="BN95" s="88"/>
      <c r="BO95" s="88"/>
      <c r="BP95" s="88"/>
      <c r="BQ95" s="88"/>
      <c r="BR95" s="88"/>
      <c r="BS95" s="133">
        <v>28</v>
      </c>
      <c r="BT95" s="133">
        <f t="shared" si="2"/>
        <v>0</v>
      </c>
      <c r="BU95" s="133">
        <f t="shared" si="3"/>
        <v>0</v>
      </c>
      <c r="BV95" s="88"/>
      <c r="BW95" s="88" t="str">
        <f>IF('D1'!$BD$5=BY95,'D1'!$BD$4,IF('D1'!$BE$5=BY95,'D1'!$BE$4,IF('D1'!$BF$5=BY95,'D1'!$BF$4,IF('D1'!$BD$7=BY95,'D1'!$BD$6,IF('D1'!$BE$7=BY95,'D1'!$BE$6,IF('D1'!$BF$7=BY95,'D1'!$BF$6,""))))))</f>
        <v/>
      </c>
      <c r="BX95" s="88"/>
      <c r="BY95" s="88">
        <f t="shared" si="1"/>
        <v>31</v>
      </c>
      <c r="BZ95" s="88"/>
      <c r="CA95" s="88"/>
    </row>
    <row r="96" spans="1:79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8">
        <v>66.2</v>
      </c>
      <c r="BN96" s="88"/>
      <c r="BO96" s="88"/>
      <c r="BP96" s="88"/>
      <c r="BQ96" s="88"/>
      <c r="BR96" s="88"/>
      <c r="BS96" s="133">
        <v>29</v>
      </c>
      <c r="BT96" s="133">
        <f t="shared" si="2"/>
        <v>0</v>
      </c>
      <c r="BU96" s="133">
        <f t="shared" si="3"/>
        <v>0</v>
      </c>
      <c r="BV96" s="88"/>
      <c r="BW96" s="88" t="str">
        <f>IF('D1'!$BD$5=BY96,'D1'!$BD$4,IF('D1'!$BE$5=BY96,'D1'!$BE$4,IF('D1'!$BF$5=BY96,'D1'!$BF$4,IF('D1'!$BD$7=BY96,'D1'!$BD$6,IF('D1'!$BE$7=BY96,'D1'!$BE$6,IF('D1'!$BF$7=BY96,'D1'!$BF$6,""))))))</f>
        <v/>
      </c>
      <c r="BX96" s="88"/>
      <c r="BY96" s="88">
        <f t="shared" si="1"/>
        <v>32</v>
      </c>
      <c r="BZ96" s="88"/>
      <c r="CA96" s="88"/>
    </row>
    <row r="97" spans="40:79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8">
        <v>68.5</v>
      </c>
      <c r="BN97" s="88"/>
      <c r="BO97" s="88"/>
      <c r="BP97" s="88"/>
      <c r="BQ97" s="88"/>
      <c r="BR97" s="88"/>
      <c r="BS97" s="133">
        <v>30</v>
      </c>
      <c r="BT97" s="133">
        <f t="shared" si="2"/>
        <v>0</v>
      </c>
      <c r="BU97" s="133">
        <f t="shared" si="3"/>
        <v>0</v>
      </c>
      <c r="BV97" s="88"/>
      <c r="BW97" s="88" t="str">
        <f>IF('D1'!$BD$5=BY97,'D1'!$BD$4,IF('D1'!$BE$5=BY97,'D1'!$BE$4,IF('D1'!$BF$5=BY97,'D1'!$BF$4,IF('D1'!$BD$7=BY97,'D1'!$BD$6,IF('D1'!$BE$7=BY97,'D1'!$BE$6,IF('D1'!$BF$7=BY97,'D1'!$BF$6,""))))))</f>
        <v/>
      </c>
      <c r="BX97" s="88"/>
      <c r="BY97" s="88">
        <f t="shared" si="1"/>
        <v>33</v>
      </c>
      <c r="BZ97" s="88"/>
      <c r="CA97" s="88"/>
    </row>
    <row r="98" spans="40:79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8">
        <v>66</v>
      </c>
      <c r="BN98" s="88"/>
      <c r="BO98" s="88"/>
      <c r="BP98" s="88"/>
      <c r="BQ98" s="88"/>
      <c r="BR98" s="88"/>
      <c r="BS98" s="133">
        <v>31</v>
      </c>
      <c r="BT98" s="133">
        <f t="shared" si="2"/>
        <v>0</v>
      </c>
      <c r="BU98" s="133">
        <f t="shared" si="3"/>
        <v>0</v>
      </c>
      <c r="BV98" s="88"/>
      <c r="BW98" s="88" t="str">
        <f>IF('D1'!$BD$5=BY98,'D1'!$BD$4,IF('D1'!$BE$5=BY98,'D1'!$BE$4,IF('D1'!$BF$5=BY98,'D1'!$BF$4,IF('D1'!$BD$7=BY98,'D1'!$BD$6,IF('D1'!$BE$7=BY98,'D1'!$BE$6,IF('D1'!$BF$7=BY98,'D1'!$BF$6,""))))))</f>
        <v/>
      </c>
      <c r="BX98" s="88"/>
      <c r="BY98" s="88">
        <f t="shared" ref="BY98:BY129" si="7">BY97+1</f>
        <v>34</v>
      </c>
      <c r="BZ98" s="88"/>
      <c r="CA98" s="88"/>
    </row>
    <row r="99" spans="40:79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8">
        <v>68.5</v>
      </c>
      <c r="BN99" s="88"/>
      <c r="BO99" s="88"/>
      <c r="BP99" s="88"/>
      <c r="BQ99" s="88"/>
      <c r="BR99" s="88"/>
      <c r="BS99" s="133">
        <v>32</v>
      </c>
      <c r="BT99" s="133">
        <f t="shared" si="2"/>
        <v>0</v>
      </c>
      <c r="BU99" s="133">
        <f t="shared" si="3"/>
        <v>0</v>
      </c>
      <c r="BV99" s="88"/>
      <c r="BW99" s="88" t="str">
        <f>IF('D1'!$BD$5=BY99,'D1'!$BD$4,IF('D1'!$BE$5=BY99,'D1'!$BE$4,IF('D1'!$BF$5=BY99,'D1'!$BF$4,IF('D1'!$BD$7=BY99,'D1'!$BD$6,IF('D1'!$BE$7=BY99,'D1'!$BE$6,IF('D1'!$BF$7=BY99,'D1'!$BF$6,""))))))</f>
        <v/>
      </c>
      <c r="BX99" s="88"/>
      <c r="BY99" s="88">
        <f t="shared" si="7"/>
        <v>35</v>
      </c>
      <c r="BZ99" s="88"/>
      <c r="CA99" s="88"/>
    </row>
    <row r="100" spans="40:79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8">
        <v>69</v>
      </c>
      <c r="BN100" s="88"/>
      <c r="BO100" s="88"/>
      <c r="BP100" s="88"/>
      <c r="BQ100" s="88"/>
      <c r="BR100" s="88"/>
      <c r="BS100" s="133">
        <v>33</v>
      </c>
      <c r="BT100" s="133">
        <f t="shared" ref="BT100:BT131" si="8">IF($BD$5=BS100,AO121,IF($BE$5=BS100,AO121,IF($BF$5=BS100,AO121,IF($BD$7=BS100,AO121,IF($BE$7=BS100,AO121,IF($BF$7=BS100,AO121,0))))))</f>
        <v>0</v>
      </c>
      <c r="BU100" s="133">
        <f t="shared" ref="BU100:BU131" si="9">IF($BD$5=BS100,AP121,IF($BE$5=BS100,AP121,IF($BF$5=BS100,AP121,IF($BD$7=BS100,AP121,IF($BE$7=BS100,AP121,IF($BF$7=BS100,AP121,0))))))</f>
        <v>0</v>
      </c>
      <c r="BV100" s="88"/>
      <c r="BW100" s="88" t="str">
        <f>IF('D1'!$BD$5=BY100,'D1'!$BD$4,IF('D1'!$BE$5=BY100,'D1'!$BE$4,IF('D1'!$BF$5=BY100,'D1'!$BF$4,IF('D1'!$BD$7=BY100,'D1'!$BD$6,IF('D1'!$BE$7=BY100,'D1'!$BE$6,IF('D1'!$BF$7=BY100,'D1'!$BF$6,""))))))</f>
        <v/>
      </c>
      <c r="BX100" s="88"/>
      <c r="BY100" s="88">
        <f t="shared" si="7"/>
        <v>36</v>
      </c>
      <c r="BZ100" s="88"/>
      <c r="CA100" s="88"/>
    </row>
    <row r="101" spans="40:79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8">
        <v>67</v>
      </c>
      <c r="BN101" s="88"/>
      <c r="BO101" s="88"/>
      <c r="BP101" s="88"/>
      <c r="BQ101" s="88"/>
      <c r="BR101" s="88"/>
      <c r="BS101" s="133">
        <v>34</v>
      </c>
      <c r="BT101" s="133">
        <f t="shared" si="8"/>
        <v>0</v>
      </c>
      <c r="BU101" s="133">
        <f t="shared" si="9"/>
        <v>0</v>
      </c>
      <c r="BV101" s="88"/>
      <c r="BW101" s="88" t="str">
        <f>IF('D1'!$BD$5=BY101,'D1'!$BD$4,IF('D1'!$BE$5=BY101,'D1'!$BE$4,IF('D1'!$BF$5=BY101,'D1'!$BF$4,IF('D1'!$BD$7=BY101,'D1'!$BD$6,IF('D1'!$BE$7=BY101,'D1'!$BE$6,IF('D1'!$BF$7=BY101,'D1'!$BF$6,""))))))</f>
        <v/>
      </c>
      <c r="BX101" s="88"/>
      <c r="BY101" s="88">
        <f t="shared" si="7"/>
        <v>37</v>
      </c>
      <c r="BZ101" s="88"/>
      <c r="CA101" s="88"/>
    </row>
    <row r="102" spans="40:79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8">
        <v>69</v>
      </c>
      <c r="BN102" s="88"/>
      <c r="BO102" s="88"/>
      <c r="BP102" s="88"/>
      <c r="BQ102" s="88"/>
      <c r="BR102" s="88"/>
      <c r="BS102" s="133">
        <v>35</v>
      </c>
      <c r="BT102" s="133">
        <f t="shared" si="8"/>
        <v>0</v>
      </c>
      <c r="BU102" s="133">
        <f t="shared" si="9"/>
        <v>0</v>
      </c>
      <c r="BV102" s="88"/>
      <c r="BW102" s="88" t="str">
        <f>IF('D1'!$BD$5=BY102,'D1'!$BD$4,IF('D1'!$BE$5=BY102,'D1'!$BE$4,IF('D1'!$BF$5=BY102,'D1'!$BF$4,IF('D1'!$BD$7=BY102,'D1'!$BD$6,IF('D1'!$BE$7=BY102,'D1'!$BE$6,IF('D1'!$BF$7=BY102,'D1'!$BF$6,""))))))</f>
        <v/>
      </c>
      <c r="BX102" s="88"/>
      <c r="BY102" s="88">
        <f t="shared" si="7"/>
        <v>38</v>
      </c>
      <c r="BZ102" s="88"/>
      <c r="CA102" s="88"/>
    </row>
    <row r="103" spans="40:79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8">
        <v>69.5</v>
      </c>
      <c r="BN103" s="88"/>
      <c r="BO103" s="88"/>
      <c r="BP103" s="88"/>
      <c r="BQ103" s="88"/>
      <c r="BR103" s="88"/>
      <c r="BS103" s="133">
        <v>36</v>
      </c>
      <c r="BT103" s="133">
        <f t="shared" si="8"/>
        <v>0</v>
      </c>
      <c r="BU103" s="133">
        <f t="shared" si="9"/>
        <v>0</v>
      </c>
      <c r="BV103" s="88"/>
      <c r="BW103" s="88" t="str">
        <f>IF('D1'!$BD$5=BY103,'D1'!$BD$4,IF('D1'!$BE$5=BY103,'D1'!$BE$4,IF('D1'!$BF$5=BY103,'D1'!$BF$4,IF('D1'!$BD$7=BY103,'D1'!$BD$6,IF('D1'!$BE$7=BY103,'D1'!$BE$6,IF('D1'!$BF$7=BY103,'D1'!$BF$6,""))))))</f>
        <v/>
      </c>
      <c r="BX103" s="88"/>
      <c r="BY103" s="88">
        <f t="shared" si="7"/>
        <v>39</v>
      </c>
      <c r="BZ103" s="88"/>
      <c r="CA103" s="88"/>
    </row>
    <row r="104" spans="40:79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8">
        <v>70.5</v>
      </c>
      <c r="BN104" s="88"/>
      <c r="BO104" s="88"/>
      <c r="BP104" s="88"/>
      <c r="BQ104" s="88"/>
      <c r="BR104" s="88"/>
      <c r="BS104" s="133">
        <v>37</v>
      </c>
      <c r="BT104" s="133">
        <f t="shared" si="8"/>
        <v>0</v>
      </c>
      <c r="BU104" s="133">
        <f t="shared" si="9"/>
        <v>0</v>
      </c>
      <c r="BV104" s="88"/>
      <c r="BW104" s="88" t="str">
        <f>IF('D1'!$BD$5=BY104,'D1'!$BD$4,IF('D1'!$BE$5=BY104,'D1'!$BE$4,IF('D1'!$BF$5=BY104,'D1'!$BF$4,IF('D1'!$BD$7=BY104,'D1'!$BD$6,IF('D1'!$BE$7=BY104,'D1'!$BE$6,IF('D1'!$BF$7=BY104,'D1'!$BF$6,""))))))</f>
        <v/>
      </c>
      <c r="BX104" s="88"/>
      <c r="BY104" s="88">
        <f t="shared" si="7"/>
        <v>40</v>
      </c>
      <c r="BZ104" s="88"/>
      <c r="CA104" s="88"/>
    </row>
    <row r="105" spans="40:79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8">
        <v>66.5</v>
      </c>
      <c r="BN105" s="88"/>
      <c r="BO105" s="88"/>
      <c r="BP105" s="88"/>
      <c r="BQ105" s="88"/>
      <c r="BR105" s="88"/>
      <c r="BS105" s="133">
        <v>38</v>
      </c>
      <c r="BT105" s="133">
        <f t="shared" si="8"/>
        <v>0</v>
      </c>
      <c r="BU105" s="133">
        <f t="shared" si="9"/>
        <v>0</v>
      </c>
      <c r="BV105" s="88"/>
      <c r="BW105" s="88" t="str">
        <f>IF('D1'!$BD$5=BY105,'D1'!$BD$4,IF('D1'!$BE$5=BY105,'D1'!$BE$4,IF('D1'!$BF$5=BY105,'D1'!$BF$4,IF('D1'!$BD$7=BY105,'D1'!$BD$6,IF('D1'!$BE$7=BY105,'D1'!$BE$6,IF('D1'!$BF$7=BY105,'D1'!$BF$6,""))))))</f>
        <v/>
      </c>
      <c r="BX105" s="88"/>
      <c r="BY105" s="88">
        <f t="shared" si="7"/>
        <v>41</v>
      </c>
      <c r="BZ105" s="88"/>
      <c r="CA105" s="88"/>
    </row>
    <row r="106" spans="40:79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8">
        <v>62.4</v>
      </c>
      <c r="BN106" s="88"/>
      <c r="BO106" s="88"/>
      <c r="BP106" s="88"/>
      <c r="BQ106" s="88"/>
      <c r="BR106" s="88"/>
      <c r="BS106" s="133">
        <v>39</v>
      </c>
      <c r="BT106" s="133">
        <f t="shared" si="8"/>
        <v>0</v>
      </c>
      <c r="BU106" s="133">
        <f t="shared" si="9"/>
        <v>0</v>
      </c>
      <c r="BV106" s="88"/>
      <c r="BW106" s="88" t="str">
        <f>IF('D1'!$BD$5=BY106,'D1'!$BD$4,IF('D1'!$BE$5=BY106,'D1'!$BE$4,IF('D1'!$BF$5=BY106,'D1'!$BF$4,IF('D1'!$BD$7=BY106,'D1'!$BD$6,IF('D1'!$BE$7=BY106,'D1'!$BE$6,IF('D1'!$BF$7=BY106,'D1'!$BF$6,""))))))</f>
        <v/>
      </c>
      <c r="BX106" s="88"/>
      <c r="BY106" s="88">
        <f t="shared" si="7"/>
        <v>42</v>
      </c>
      <c r="BZ106" s="88"/>
      <c r="CA106" s="88"/>
    </row>
    <row r="107" spans="40:79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8">
        <v>62.3</v>
      </c>
      <c r="BN107" s="88"/>
      <c r="BO107" s="88"/>
      <c r="BP107" s="88"/>
      <c r="BQ107" s="88"/>
      <c r="BR107" s="88"/>
      <c r="BS107" s="133">
        <v>40</v>
      </c>
      <c r="BT107" s="133">
        <f t="shared" si="8"/>
        <v>0</v>
      </c>
      <c r="BU107" s="133">
        <f t="shared" si="9"/>
        <v>0</v>
      </c>
      <c r="BV107" s="88"/>
      <c r="BW107" s="88" t="str">
        <f>IF('D1'!$BD$5=BY107,'D1'!$BD$4,IF('D1'!$BE$5=BY107,'D1'!$BE$4,IF('D1'!$BF$5=BY107,'D1'!$BF$4,IF('D1'!$BD$7=BY107,'D1'!$BD$6,IF('D1'!$BE$7=BY107,'D1'!$BE$6,IF('D1'!$BF$7=BY107,'D1'!$BF$6,""))))))</f>
        <v/>
      </c>
      <c r="BX107" s="88"/>
      <c r="BY107" s="88">
        <f t="shared" si="7"/>
        <v>43</v>
      </c>
      <c r="BZ107" s="88"/>
      <c r="CA107" s="88"/>
    </row>
    <row r="108" spans="40:79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8">
        <v>62.7</v>
      </c>
      <c r="BN108" s="88"/>
      <c r="BO108" s="88"/>
      <c r="BP108" s="88"/>
      <c r="BQ108" s="88"/>
      <c r="BR108" s="88"/>
      <c r="BS108" s="133">
        <v>41</v>
      </c>
      <c r="BT108" s="133">
        <f t="shared" si="8"/>
        <v>0</v>
      </c>
      <c r="BU108" s="133">
        <f t="shared" si="9"/>
        <v>0</v>
      </c>
      <c r="BV108" s="88"/>
      <c r="BW108" s="88" t="str">
        <f>IF('D1'!$BD$5=BY108,'D1'!$BD$4,IF('D1'!$BE$5=BY108,'D1'!$BE$4,IF('D1'!$BF$5=BY108,'D1'!$BF$4,IF('D1'!$BD$7=BY108,'D1'!$BD$6,IF('D1'!$BE$7=BY108,'D1'!$BE$6,IF('D1'!$BF$7=BY108,'D1'!$BF$6,""))))))</f>
        <v/>
      </c>
      <c r="BX108" s="88"/>
      <c r="BY108" s="88">
        <f t="shared" si="7"/>
        <v>44</v>
      </c>
      <c r="BZ108" s="88"/>
      <c r="CA108" s="88"/>
    </row>
    <row r="109" spans="40:79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8">
        <v>62.5</v>
      </c>
      <c r="BN109" s="88"/>
      <c r="BO109" s="88"/>
      <c r="BP109" s="88"/>
      <c r="BQ109" s="88"/>
      <c r="BR109" s="88"/>
      <c r="BS109" s="133">
        <v>42</v>
      </c>
      <c r="BT109" s="133">
        <f t="shared" si="8"/>
        <v>0</v>
      </c>
      <c r="BU109" s="133">
        <f t="shared" si="9"/>
        <v>0</v>
      </c>
      <c r="BV109" s="88"/>
      <c r="BW109" s="88" t="str">
        <f>IF('D1'!$BD$5=BY109,'D1'!$BD$4,IF('D1'!$BE$5=BY109,'D1'!$BE$4,IF('D1'!$BF$5=BY109,'D1'!$BF$4,IF('D1'!$BD$7=BY109,'D1'!$BD$6,IF('D1'!$BE$7=BY109,'D1'!$BE$6,IF('D1'!$BF$7=BY109,'D1'!$BF$6,""))))))</f>
        <v/>
      </c>
      <c r="BX109" s="88"/>
      <c r="BY109" s="88">
        <f t="shared" si="7"/>
        <v>45</v>
      </c>
      <c r="BZ109" s="88"/>
      <c r="CA109" s="88"/>
    </row>
    <row r="110" spans="40:79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8">
        <v>62.8</v>
      </c>
      <c r="BN110" s="88"/>
      <c r="BO110" s="88"/>
      <c r="BP110" s="88"/>
      <c r="BQ110" s="88"/>
      <c r="BR110" s="88"/>
      <c r="BS110" s="133">
        <v>43</v>
      </c>
      <c r="BT110" s="133">
        <f t="shared" si="8"/>
        <v>0</v>
      </c>
      <c r="BU110" s="133">
        <f t="shared" si="9"/>
        <v>0</v>
      </c>
      <c r="BV110" s="88"/>
      <c r="BW110" s="88" t="str">
        <f>IF('D1'!$BD$5=BY110,'D1'!$BD$4,IF('D1'!$BE$5=BY110,'D1'!$BE$4,IF('D1'!$BF$5=BY110,'D1'!$BF$4,IF('D1'!$BD$7=BY110,'D1'!$BD$6,IF('D1'!$BE$7=BY110,'D1'!$BE$6,IF('D1'!$BF$7=BY110,'D1'!$BF$6,""))))))</f>
        <v/>
      </c>
      <c r="BX110" s="88"/>
      <c r="BY110" s="88">
        <f t="shared" si="7"/>
        <v>46</v>
      </c>
      <c r="BZ110" s="88"/>
      <c r="CA110" s="88"/>
    </row>
    <row r="111" spans="40:79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8">
        <v>59.7</v>
      </c>
      <c r="BN111" s="88"/>
      <c r="BO111" s="88"/>
      <c r="BP111" s="88"/>
      <c r="BQ111" s="88"/>
      <c r="BR111" s="88"/>
      <c r="BS111" s="133">
        <v>44</v>
      </c>
      <c r="BT111" s="133">
        <f t="shared" si="8"/>
        <v>0</v>
      </c>
      <c r="BU111" s="133">
        <f t="shared" si="9"/>
        <v>0</v>
      </c>
      <c r="BV111" s="88"/>
      <c r="BW111" s="88" t="str">
        <f>IF('D1'!$BD$5=BY111,'D1'!$BD$4,IF('D1'!$BE$5=BY111,'D1'!$BE$4,IF('D1'!$BF$5=BY111,'D1'!$BF$4,IF('D1'!$BD$7=BY111,'D1'!$BD$6,IF('D1'!$BE$7=BY111,'D1'!$BE$6,IF('D1'!$BF$7=BY111,'D1'!$BF$6,""))))))</f>
        <v/>
      </c>
      <c r="BX111" s="88"/>
      <c r="BY111" s="88">
        <f t="shared" si="7"/>
        <v>47</v>
      </c>
      <c r="BZ111" s="88"/>
      <c r="CA111" s="88"/>
    </row>
    <row r="112" spans="40:79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8">
        <v>57</v>
      </c>
      <c r="BN112" s="88"/>
      <c r="BO112" s="88"/>
      <c r="BP112" s="88"/>
      <c r="BQ112" s="88"/>
      <c r="BR112" s="88"/>
      <c r="BS112" s="133">
        <v>45</v>
      </c>
      <c r="BT112" s="133">
        <f t="shared" si="8"/>
        <v>0</v>
      </c>
      <c r="BU112" s="133">
        <f t="shared" si="9"/>
        <v>0</v>
      </c>
      <c r="BV112" s="88"/>
      <c r="BW112" s="88" t="str">
        <f>IF('D1'!$BD$5=BY112,'D1'!$BD$4,IF('D1'!$BE$5=BY112,'D1'!$BE$4,IF('D1'!$BF$5=BY112,'D1'!$BF$4,IF('D1'!$BD$7=BY112,'D1'!$BD$6,IF('D1'!$BE$7=BY112,'D1'!$BE$6,IF('D1'!$BF$7=BY112,'D1'!$BF$6,""))))))</f>
        <v/>
      </c>
      <c r="BX112" s="88"/>
      <c r="BY112" s="88">
        <f t="shared" si="7"/>
        <v>48</v>
      </c>
      <c r="BZ112" s="88"/>
      <c r="CA112" s="88"/>
    </row>
    <row r="113" spans="40:79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8">
        <v>57.5</v>
      </c>
      <c r="BN113" s="88"/>
      <c r="BO113" s="88"/>
      <c r="BP113" s="88"/>
      <c r="BQ113" s="88"/>
      <c r="BR113" s="88"/>
      <c r="BS113" s="133">
        <v>46</v>
      </c>
      <c r="BT113" s="133">
        <f t="shared" si="8"/>
        <v>0</v>
      </c>
      <c r="BU113" s="133">
        <f t="shared" si="9"/>
        <v>0</v>
      </c>
      <c r="BV113" s="88"/>
      <c r="BW113" s="88" t="str">
        <f>IF('D1'!$BD$5=BY113,'D1'!$BD$4,IF('D1'!$BE$5=BY113,'D1'!$BE$4,IF('D1'!$BF$5=BY113,'D1'!$BF$4,IF('D1'!$BD$7=BY113,'D1'!$BD$6,IF('D1'!$BE$7=BY113,'D1'!$BE$6,IF('D1'!$BF$7=BY113,'D1'!$BF$6,""))))))</f>
        <v/>
      </c>
      <c r="BX113" s="88"/>
      <c r="BY113" s="88">
        <f t="shared" si="7"/>
        <v>49</v>
      </c>
      <c r="BZ113" s="88"/>
      <c r="CA113" s="88"/>
    </row>
    <row r="114" spans="40:79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8">
        <v>55</v>
      </c>
      <c r="BN114" s="88"/>
      <c r="BO114" s="88"/>
      <c r="BP114" s="88"/>
      <c r="BQ114" s="88"/>
      <c r="BR114" s="88"/>
      <c r="BS114" s="133">
        <v>47</v>
      </c>
      <c r="BT114" s="133">
        <f t="shared" si="8"/>
        <v>0</v>
      </c>
      <c r="BU114" s="133">
        <f t="shared" si="9"/>
        <v>0</v>
      </c>
      <c r="BV114" s="88"/>
      <c r="BW114" s="88" t="str">
        <f>IF('D1'!$BD$5=BY114,'D1'!$BD$4,IF('D1'!$BE$5=BY114,'D1'!$BE$4,IF('D1'!$BF$5=BY114,'D1'!$BF$4,IF('D1'!$BD$7=BY114,'D1'!$BD$6,IF('D1'!$BE$7=BY114,'D1'!$BE$6,IF('D1'!$BF$7=BY114,'D1'!$BF$6,""))))))</f>
        <v/>
      </c>
      <c r="BX114" s="88"/>
      <c r="BY114" s="88">
        <f t="shared" si="7"/>
        <v>50</v>
      </c>
      <c r="BZ114" s="88"/>
      <c r="CA114" s="88"/>
    </row>
    <row r="115" spans="40:79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8">
        <v>52.5</v>
      </c>
      <c r="BN115" s="88"/>
      <c r="BO115" s="88"/>
      <c r="BP115" s="88"/>
      <c r="BQ115" s="88"/>
      <c r="BR115" s="88"/>
      <c r="BS115" s="133">
        <v>48</v>
      </c>
      <c r="BT115" s="133">
        <f t="shared" si="8"/>
        <v>0</v>
      </c>
      <c r="BU115" s="133">
        <f t="shared" si="9"/>
        <v>0</v>
      </c>
      <c r="BV115" s="88"/>
      <c r="BW115" s="88" t="str">
        <f>IF('D1'!$BD$5=BY115,'D1'!$BD$4,IF('D1'!$BE$5=BY115,'D1'!$BE$4,IF('D1'!$BF$5=BY115,'D1'!$BF$4,IF('D1'!$BD$7=BY115,'D1'!$BD$6,IF('D1'!$BE$7=BY115,'D1'!$BE$6,IF('D1'!$BF$7=BY115,'D1'!$BF$6,""))))))</f>
        <v/>
      </c>
      <c r="BX115" s="88"/>
      <c r="BY115" s="88">
        <f t="shared" si="7"/>
        <v>51</v>
      </c>
      <c r="BZ115" s="88"/>
      <c r="CA115" s="88"/>
    </row>
    <row r="116" spans="40:79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8">
        <v>53.5</v>
      </c>
      <c r="BN116" s="88"/>
      <c r="BO116" s="88"/>
      <c r="BP116" s="88"/>
      <c r="BQ116" s="88"/>
      <c r="BR116" s="88"/>
      <c r="BS116" s="133">
        <v>49</v>
      </c>
      <c r="BT116" s="133">
        <f t="shared" si="8"/>
        <v>0</v>
      </c>
      <c r="BU116" s="133">
        <f t="shared" si="9"/>
        <v>0</v>
      </c>
      <c r="BV116" s="88"/>
      <c r="BW116" s="88" t="str">
        <f>IF('D1'!$BD$5=BY116,'D1'!$BD$4,IF('D1'!$BE$5=BY116,'D1'!$BE$4,IF('D1'!$BF$5=BY116,'D1'!$BF$4,IF('D1'!$BD$7=BY116,'D1'!$BD$6,IF('D1'!$BE$7=BY116,'D1'!$BE$6,IF('D1'!$BF$7=BY116,'D1'!$BF$6,""))))))</f>
        <v/>
      </c>
      <c r="BX116" s="88"/>
      <c r="BY116" s="88">
        <f t="shared" si="7"/>
        <v>52</v>
      </c>
      <c r="BZ116" s="88"/>
      <c r="CA116" s="88"/>
    </row>
    <row r="117" spans="40:79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8">
        <v>50</v>
      </c>
      <c r="BN117" s="88"/>
      <c r="BO117" s="88"/>
      <c r="BP117" s="88"/>
      <c r="BQ117" s="88"/>
      <c r="BR117" s="88"/>
      <c r="BS117" s="133">
        <v>50</v>
      </c>
      <c r="BT117" s="133">
        <f t="shared" si="8"/>
        <v>0</v>
      </c>
      <c r="BU117" s="133">
        <f t="shared" si="9"/>
        <v>0</v>
      </c>
      <c r="BV117" s="88"/>
      <c r="BW117" s="88" t="str">
        <f>IF('D1'!$BD$5=BY117,'D1'!$BD$4,IF('D1'!$BE$5=BY117,'D1'!$BE$4,IF('D1'!$BF$5=BY117,'D1'!$BF$4,IF('D1'!$BD$7=BY117,'D1'!$BD$6,IF('D1'!$BE$7=BY117,'D1'!$BE$6,IF('D1'!$BF$7=BY117,'D1'!$BF$6,""))))))</f>
        <v/>
      </c>
      <c r="BX117" s="88"/>
      <c r="BY117" s="88">
        <f t="shared" si="7"/>
        <v>53</v>
      </c>
      <c r="BZ117" s="88"/>
      <c r="CA117" s="88"/>
    </row>
    <row r="118" spans="40:79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8">
        <v>46.5</v>
      </c>
      <c r="BN118" s="88"/>
      <c r="BO118" s="88"/>
      <c r="BP118" s="88"/>
      <c r="BQ118" s="88"/>
      <c r="BR118" s="88"/>
      <c r="BS118" s="133">
        <v>51</v>
      </c>
      <c r="BT118" s="133">
        <f t="shared" si="8"/>
        <v>0</v>
      </c>
      <c r="BU118" s="133">
        <f t="shared" si="9"/>
        <v>0</v>
      </c>
      <c r="BV118" s="88"/>
      <c r="BW118" s="88" t="str">
        <f>IF('D1'!$BD$5=BY118,'D1'!$BD$4,IF('D1'!$BE$5=BY118,'D1'!$BE$4,IF('D1'!$BF$5=BY118,'D1'!$BF$4,IF('D1'!$BD$7=BY118,'D1'!$BD$6,IF('D1'!$BE$7=BY118,'D1'!$BE$6,IF('D1'!$BF$7=BY118,'D1'!$BF$6,""))))))</f>
        <v/>
      </c>
      <c r="BX118" s="88"/>
      <c r="BY118" s="88">
        <f t="shared" si="7"/>
        <v>54</v>
      </c>
      <c r="BZ118" s="88"/>
      <c r="CA118" s="88"/>
    </row>
    <row r="119" spans="40:79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8">
        <v>42</v>
      </c>
      <c r="BN119" s="88"/>
      <c r="BO119" s="88"/>
      <c r="BP119" s="88"/>
      <c r="BQ119" s="88"/>
      <c r="BR119" s="88"/>
      <c r="BS119" s="133">
        <v>52</v>
      </c>
      <c r="BT119" s="133">
        <f t="shared" si="8"/>
        <v>0</v>
      </c>
      <c r="BU119" s="133">
        <f t="shared" si="9"/>
        <v>0</v>
      </c>
      <c r="BV119" s="88"/>
      <c r="BW119" s="88" t="str">
        <f>IF('D1'!$BD$5=BY119,'D1'!$BD$4,IF('D1'!$BE$5=BY119,'D1'!$BE$4,IF('D1'!$BF$5=BY119,'D1'!$BF$4,IF('D1'!$BD$7=BY119,'D1'!$BD$6,IF('D1'!$BE$7=BY119,'D1'!$BE$6,IF('D1'!$BF$7=BY119,'D1'!$BF$6,""))))))</f>
        <v/>
      </c>
      <c r="BX119" s="88"/>
      <c r="BY119" s="88">
        <f t="shared" si="7"/>
        <v>55</v>
      </c>
      <c r="BZ119" s="88"/>
      <c r="CA119" s="88"/>
    </row>
    <row r="120" spans="40:79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8">
        <v>47.8</v>
      </c>
      <c r="BN120" s="88"/>
      <c r="BO120" s="88"/>
      <c r="BP120" s="88"/>
      <c r="BQ120" s="88"/>
      <c r="BR120" s="88"/>
      <c r="BS120" s="133">
        <v>53</v>
      </c>
      <c r="BT120" s="133">
        <f t="shared" si="8"/>
        <v>0</v>
      </c>
      <c r="BU120" s="133">
        <f t="shared" si="9"/>
        <v>0</v>
      </c>
      <c r="BV120" s="88"/>
      <c r="BW120" s="88" t="str">
        <f>IF('D1'!$BD$5=BY120,'D1'!$BD$4,IF('D1'!$BE$5=BY120,'D1'!$BE$4,IF('D1'!$BF$5=BY120,'D1'!$BF$4,IF('D1'!$BD$7=BY120,'D1'!$BD$6,IF('D1'!$BE$7=BY120,'D1'!$BE$6,IF('D1'!$BF$7=BY120,'D1'!$BF$6,""))))))</f>
        <v/>
      </c>
      <c r="BX120" s="88"/>
      <c r="BY120" s="88">
        <f t="shared" si="7"/>
        <v>56</v>
      </c>
      <c r="BZ120" s="88"/>
      <c r="CA120" s="88"/>
    </row>
    <row r="121" spans="40:79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8">
        <v>44.5</v>
      </c>
      <c r="BN121" s="88"/>
      <c r="BO121" s="88"/>
      <c r="BP121" s="88"/>
      <c r="BQ121" s="88"/>
      <c r="BR121" s="88"/>
      <c r="BS121" s="133">
        <v>54</v>
      </c>
      <c r="BT121" s="133">
        <f t="shared" si="8"/>
        <v>0</v>
      </c>
      <c r="BU121" s="133">
        <f t="shared" si="9"/>
        <v>0</v>
      </c>
      <c r="BV121" s="88"/>
      <c r="BW121" s="88" t="str">
        <f>IF('D1'!$BD$5=BY121,'D1'!$BD$4,IF('D1'!$BE$5=BY121,'D1'!$BE$4,IF('D1'!$BF$5=BY121,'D1'!$BF$4,IF('D1'!$BD$7=BY121,'D1'!$BD$6,IF('D1'!$BE$7=BY121,'D1'!$BE$6,IF('D1'!$BF$7=BY121,'D1'!$BF$6,""))))))</f>
        <v/>
      </c>
      <c r="BX121" s="88"/>
      <c r="BY121" s="88">
        <f t="shared" si="7"/>
        <v>57</v>
      </c>
      <c r="BZ121" s="88"/>
      <c r="CA121" s="88"/>
    </row>
    <row r="122" spans="40:79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8">
        <v>44.5</v>
      </c>
      <c r="BN122" s="88"/>
      <c r="BO122" s="88"/>
      <c r="BP122" s="88"/>
      <c r="BQ122" s="88"/>
      <c r="BR122" s="88"/>
      <c r="BS122" s="133">
        <v>55</v>
      </c>
      <c r="BT122" s="133">
        <f t="shared" si="8"/>
        <v>0</v>
      </c>
      <c r="BU122" s="133">
        <f t="shared" si="9"/>
        <v>0</v>
      </c>
      <c r="BV122" s="88"/>
      <c r="BW122" s="88" t="str">
        <f>IF('D1'!$BD$5=BY122,'D1'!$BD$4,IF('D1'!$BE$5=BY122,'D1'!$BE$4,IF('D1'!$BF$5=BY122,'D1'!$BF$4,IF('D1'!$BD$7=BY122,'D1'!$BD$6,IF('D1'!$BE$7=BY122,'D1'!$BE$6,IF('D1'!$BF$7=BY122,'D1'!$BF$6,""))))))</f>
        <v/>
      </c>
      <c r="BX122" s="88"/>
      <c r="BY122" s="88">
        <f t="shared" si="7"/>
        <v>58</v>
      </c>
      <c r="BZ122" s="88"/>
      <c r="CA122" s="88"/>
    </row>
    <row r="123" spans="40:79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8">
        <v>49</v>
      </c>
      <c r="BN123" s="88"/>
      <c r="BO123" s="88"/>
      <c r="BP123" s="88"/>
      <c r="BQ123" s="88"/>
      <c r="BR123" s="88"/>
      <c r="BS123" s="133">
        <v>56</v>
      </c>
      <c r="BT123" s="133">
        <f t="shared" si="8"/>
        <v>0</v>
      </c>
      <c r="BU123" s="133">
        <f t="shared" si="9"/>
        <v>0</v>
      </c>
      <c r="BV123" s="88"/>
      <c r="BW123" s="88" t="str">
        <f>IF('D1'!$BD$5=BY123,'D1'!$BD$4,IF('D1'!$BE$5=BY123,'D1'!$BE$4,IF('D1'!$BF$5=BY123,'D1'!$BF$4,IF('D1'!$BD$7=BY123,'D1'!$BD$6,IF('D1'!$BE$7=BY123,'D1'!$BE$6,IF('D1'!$BF$7=BY123,'D1'!$BF$6,""))))))</f>
        <v/>
      </c>
      <c r="BX123" s="88"/>
      <c r="BY123" s="88">
        <f t="shared" si="7"/>
        <v>59</v>
      </c>
      <c r="BZ123" s="88"/>
      <c r="CA123" s="88"/>
    </row>
    <row r="124" spans="40:79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8">
        <v>50.5</v>
      </c>
      <c r="BN124" s="88"/>
      <c r="BO124" s="88"/>
      <c r="BP124" s="88"/>
      <c r="BQ124" s="88"/>
      <c r="BR124" s="88"/>
      <c r="BS124" s="133">
        <v>57</v>
      </c>
      <c r="BT124" s="133">
        <f t="shared" si="8"/>
        <v>0</v>
      </c>
      <c r="BU124" s="133">
        <f t="shared" si="9"/>
        <v>0</v>
      </c>
      <c r="BV124" s="88"/>
      <c r="BW124" s="88" t="str">
        <f>IF('D1'!$BD$5=BY124,'D1'!$BD$4,IF('D1'!$BE$5=BY124,'D1'!$BE$4,IF('D1'!$BF$5=BY124,'D1'!$BF$4,IF('D1'!$BD$7=BY124,'D1'!$BD$6,IF('D1'!$BE$7=BY124,'D1'!$BE$6,IF('D1'!$BF$7=BY124,'D1'!$BF$6,""))))))</f>
        <v/>
      </c>
      <c r="BX124" s="88"/>
      <c r="BY124" s="88">
        <f t="shared" si="7"/>
        <v>60</v>
      </c>
      <c r="BZ124" s="88"/>
      <c r="CA124" s="88"/>
    </row>
    <row r="125" spans="40:79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8">
        <v>46.2</v>
      </c>
      <c r="BN125" s="88"/>
      <c r="BO125" s="88"/>
      <c r="BP125" s="88"/>
      <c r="BQ125" s="88"/>
      <c r="BR125" s="88"/>
      <c r="BS125" s="133">
        <v>58</v>
      </c>
      <c r="BT125" s="133">
        <f t="shared" si="8"/>
        <v>0</v>
      </c>
      <c r="BU125" s="133">
        <f t="shared" si="9"/>
        <v>0</v>
      </c>
      <c r="BV125" s="88"/>
      <c r="BW125" s="88" t="str">
        <f>IF('D1'!$BD$5=BY125,'D1'!$BD$4,IF('D1'!$BE$5=BY125,'D1'!$BE$4,IF('D1'!$BF$5=BY125,'D1'!$BF$4,IF('D1'!$BD$7=BY125,'D1'!$BD$6,IF('D1'!$BE$7=BY125,'D1'!$BE$6,IF('D1'!$BF$7=BY125,'D1'!$BF$6,""))))))</f>
        <v/>
      </c>
      <c r="BX125" s="88"/>
      <c r="BY125" s="88">
        <f t="shared" si="7"/>
        <v>61</v>
      </c>
      <c r="BZ125" s="88"/>
      <c r="CA125" s="88"/>
    </row>
    <row r="126" spans="40:79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8">
        <v>42.5</v>
      </c>
      <c r="BN126" s="88"/>
      <c r="BO126" s="88"/>
      <c r="BP126" s="88"/>
      <c r="BQ126" s="88"/>
      <c r="BR126" s="88"/>
      <c r="BS126" s="133">
        <v>59</v>
      </c>
      <c r="BT126" s="133">
        <f t="shared" si="8"/>
        <v>0</v>
      </c>
      <c r="BU126" s="133">
        <f t="shared" si="9"/>
        <v>0</v>
      </c>
      <c r="BV126" s="88"/>
      <c r="BW126" s="88" t="str">
        <f>IF('D1'!$BD$5=BY126,'D1'!$BD$4,IF('D1'!$BE$5=BY126,'D1'!$BE$4,IF('D1'!$BF$5=BY126,'D1'!$BF$4,IF('D1'!$BD$7=BY126,'D1'!$BD$6,IF('D1'!$BE$7=BY126,'D1'!$BE$6,IF('D1'!$BF$7=BY126,'D1'!$BF$6,""))))))</f>
        <v/>
      </c>
      <c r="BX126" s="88"/>
      <c r="BY126" s="88">
        <f t="shared" si="7"/>
        <v>62</v>
      </c>
      <c r="BZ126" s="88"/>
      <c r="CA126" s="88"/>
    </row>
    <row r="127" spans="40:79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8">
        <v>40</v>
      </c>
      <c r="BN127" s="88"/>
      <c r="BO127" s="88"/>
      <c r="BP127" s="88"/>
      <c r="BQ127" s="88"/>
      <c r="BR127" s="88"/>
      <c r="BS127" s="133">
        <v>60</v>
      </c>
      <c r="BT127" s="133">
        <f t="shared" si="8"/>
        <v>0</v>
      </c>
      <c r="BU127" s="133">
        <f t="shared" si="9"/>
        <v>0</v>
      </c>
      <c r="BV127" s="88"/>
      <c r="BW127" s="88" t="str">
        <f>IF('D1'!$BD$5=BY127,'D1'!$BD$4,IF('D1'!$BE$5=BY127,'D1'!$BE$4,IF('D1'!$BF$5=BY127,'D1'!$BF$4,IF('D1'!$BD$7=BY127,'D1'!$BD$6,IF('D1'!$BE$7=BY127,'D1'!$BE$6,IF('D1'!$BF$7=BY127,'D1'!$BF$6,""))))))</f>
        <v/>
      </c>
      <c r="BX127" s="88"/>
      <c r="BY127" s="88">
        <f t="shared" si="7"/>
        <v>63</v>
      </c>
      <c r="BZ127" s="88"/>
      <c r="CA127" s="88"/>
    </row>
    <row r="128" spans="40:79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8">
        <v>38</v>
      </c>
      <c r="BN128" s="88"/>
      <c r="BO128" s="88"/>
      <c r="BP128" s="88"/>
      <c r="BQ128" s="88"/>
      <c r="BR128" s="88"/>
      <c r="BS128" s="133">
        <v>61</v>
      </c>
      <c r="BT128" s="133">
        <f t="shared" si="8"/>
        <v>0</v>
      </c>
      <c r="BU128" s="133">
        <f t="shared" si="9"/>
        <v>0</v>
      </c>
      <c r="BV128" s="88"/>
      <c r="BW128" s="88" t="str">
        <f>IF('D1'!$BD$5=BY128,'D1'!$BD$4,IF('D1'!$BE$5=BY128,'D1'!$BE$4,IF('D1'!$BF$5=BY128,'D1'!$BF$4,IF('D1'!$BD$7=BY128,'D1'!$BD$6,IF('D1'!$BE$7=BY128,'D1'!$BE$6,IF('D1'!$BF$7=BY128,'D1'!$BF$6,""))))))</f>
        <v/>
      </c>
      <c r="BX128" s="88"/>
      <c r="BY128" s="88">
        <f t="shared" si="7"/>
        <v>64</v>
      </c>
      <c r="BZ128" s="88"/>
      <c r="CA128" s="88"/>
    </row>
    <row r="129" spans="40:79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8">
        <v>37.5</v>
      </c>
      <c r="BN129" s="88"/>
      <c r="BO129" s="88"/>
      <c r="BP129" s="88"/>
      <c r="BQ129" s="88"/>
      <c r="BR129" s="88"/>
      <c r="BS129" s="133">
        <v>62</v>
      </c>
      <c r="BT129" s="133">
        <f t="shared" si="8"/>
        <v>0</v>
      </c>
      <c r="BU129" s="133">
        <f t="shared" si="9"/>
        <v>0</v>
      </c>
      <c r="BV129" s="88"/>
      <c r="BW129" s="88" t="str">
        <f>IF('D1'!$BD$5=BY129,'D1'!$BD$4,IF('D1'!$BE$5=BY129,'D1'!$BE$4,IF('D1'!$BF$5=BY129,'D1'!$BF$4,IF('D1'!$BD$7=BY129,'D1'!$BD$6,IF('D1'!$BE$7=BY129,'D1'!$BE$6,IF('D1'!$BF$7=BY129,'D1'!$BF$6,""))))))</f>
        <v/>
      </c>
      <c r="BX129" s="88"/>
      <c r="BY129" s="88">
        <f t="shared" si="7"/>
        <v>65</v>
      </c>
      <c r="BZ129" s="88"/>
      <c r="CA129" s="88"/>
    </row>
    <row r="130" spans="40:79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8">
        <v>38.5</v>
      </c>
      <c r="BN130" s="88"/>
      <c r="BO130" s="88"/>
      <c r="BP130" s="88"/>
      <c r="BQ130" s="88"/>
      <c r="BR130" s="88"/>
      <c r="BS130" s="133">
        <v>63</v>
      </c>
      <c r="BT130" s="133">
        <f t="shared" si="8"/>
        <v>0</v>
      </c>
      <c r="BU130" s="133">
        <f t="shared" si="9"/>
        <v>0</v>
      </c>
      <c r="BV130" s="88"/>
      <c r="BW130" s="88" t="str">
        <f>IF('D1'!$BD$5=BY130,'D1'!$BD$4,IF('D1'!$BE$5=BY130,'D1'!$BE$4,IF('D1'!$BF$5=BY130,'D1'!$BF$4,IF('D1'!$BD$7=BY130,'D1'!$BD$6,IF('D1'!$BE$7=BY130,'D1'!$BE$6,IF('D1'!$BF$7=BY130,'D1'!$BF$6,""))))))</f>
        <v/>
      </c>
      <c r="BX130" s="88"/>
      <c r="BY130" s="88">
        <f t="shared" ref="BY130:BY140" si="13">BY129+1</f>
        <v>66</v>
      </c>
      <c r="BZ130" s="88"/>
      <c r="CA130" s="88"/>
    </row>
    <row r="131" spans="40:79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8">
        <v>47</v>
      </c>
      <c r="BN131" s="88"/>
      <c r="BO131" s="88"/>
      <c r="BP131" s="88"/>
      <c r="BQ131" s="88"/>
      <c r="BR131" s="88"/>
      <c r="BS131" s="133">
        <v>64</v>
      </c>
      <c r="BT131" s="133">
        <f t="shared" si="8"/>
        <v>0</v>
      </c>
      <c r="BU131" s="133">
        <f t="shared" si="9"/>
        <v>0</v>
      </c>
      <c r="BV131" s="88"/>
      <c r="BW131" s="88" t="str">
        <f>IF('D1'!$BD$5=BY131,'D1'!$BD$4,IF('D1'!$BE$5=BY131,'D1'!$BE$4,IF('D1'!$BF$5=BY131,'D1'!$BF$4,IF('D1'!$BD$7=BY131,'D1'!$BD$6,IF('D1'!$BE$7=BY131,'D1'!$BE$6,IF('D1'!$BF$7=BY131,'D1'!$BF$6,""))))))</f>
        <v/>
      </c>
      <c r="BX131" s="88"/>
      <c r="BY131" s="88">
        <f t="shared" si="13"/>
        <v>67</v>
      </c>
      <c r="BZ131" s="88"/>
      <c r="CA131" s="88"/>
    </row>
    <row r="132" spans="40:79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8">
        <v>24.8</v>
      </c>
      <c r="BN132" s="88"/>
      <c r="BO132" s="88"/>
      <c r="BP132" s="88"/>
      <c r="BQ132" s="88"/>
      <c r="BR132" s="88"/>
      <c r="BS132" s="133">
        <v>65</v>
      </c>
      <c r="BT132" s="133">
        <f t="shared" ref="BT132:BT143" si="14">IF($BD$5=BS132,AO153,IF($BE$5=BS132,AO153,IF($BF$5=BS132,AO153,IF($BD$7=BS132,AO153,IF($BE$7=BS132,AO153,IF($BF$7=BS132,AO153,0))))))</f>
        <v>0</v>
      </c>
      <c r="BU132" s="133">
        <f t="shared" ref="BU132:BU143" si="15">IF($BD$5=BS132,AP153,IF($BE$5=BS132,AP153,IF($BF$5=BS132,AP153,IF($BD$7=BS132,AP153,IF($BE$7=BS132,AP153,IF($BF$7=BS132,AP153,0))))))</f>
        <v>0</v>
      </c>
      <c r="BV132" s="88"/>
      <c r="BW132" s="88" t="str">
        <f>IF('D1'!$BD$5=BY132,'D1'!$BD$4,IF('D1'!$BE$5=BY132,'D1'!$BE$4,IF('D1'!$BF$5=BY132,'D1'!$BF$4,IF('D1'!$BD$7=BY132,'D1'!$BD$6,IF('D1'!$BE$7=BY132,'D1'!$BE$6,IF('D1'!$BF$7=BY132,'D1'!$BF$6,""))))))</f>
        <v/>
      </c>
      <c r="BX132" s="88"/>
      <c r="BY132" s="88">
        <f t="shared" si="13"/>
        <v>68</v>
      </c>
      <c r="BZ132" s="88"/>
      <c r="CA132" s="88"/>
    </row>
    <row r="133" spans="40:79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8">
        <v>31</v>
      </c>
      <c r="BN133" s="88"/>
      <c r="BO133" s="88"/>
      <c r="BP133" s="88"/>
      <c r="BQ133" s="88"/>
      <c r="BR133" s="88"/>
      <c r="BS133" s="133">
        <v>66</v>
      </c>
      <c r="BT133" s="133">
        <f t="shared" si="14"/>
        <v>0</v>
      </c>
      <c r="BU133" s="133">
        <f t="shared" si="15"/>
        <v>0</v>
      </c>
      <c r="BV133" s="88"/>
      <c r="BW133" s="88" t="str">
        <f>IF('D1'!$BD$5=BY133,'D1'!$BD$4,IF('D1'!$BE$5=BY133,'D1'!$BE$4,IF('D1'!$BF$5=BY133,'D1'!$BF$4,IF('D1'!$BD$7=BY133,'D1'!$BD$6,IF('D1'!$BE$7=BY133,'D1'!$BE$6,IF('D1'!$BF$7=BY133,'D1'!$BF$6,""))))))</f>
        <v/>
      </c>
      <c r="BX133" s="88"/>
      <c r="BY133" s="88">
        <f t="shared" si="13"/>
        <v>69</v>
      </c>
      <c r="BZ133" s="88"/>
      <c r="CA133" s="88"/>
    </row>
    <row r="134" spans="40:79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8">
        <v>22.2</v>
      </c>
      <c r="BN134" s="88"/>
      <c r="BO134" s="88"/>
      <c r="BP134" s="88"/>
      <c r="BQ134" s="88"/>
      <c r="BR134" s="88"/>
      <c r="BS134" s="133">
        <v>67</v>
      </c>
      <c r="BT134" s="133">
        <f t="shared" si="14"/>
        <v>0</v>
      </c>
      <c r="BU134" s="133">
        <f t="shared" si="15"/>
        <v>0</v>
      </c>
      <c r="BV134" s="88"/>
      <c r="BW134" s="88" t="str">
        <f>IF('D1'!$BD$5=BY134,'D1'!$BD$4,IF('D1'!$BE$5=BY134,'D1'!$BE$4,IF('D1'!$BF$5=BY134,'D1'!$BF$4,IF('D1'!$BD$7=BY134,'D1'!$BD$6,IF('D1'!$BE$7=BY134,'D1'!$BE$6,IF('D1'!$BF$7=BY134,'D1'!$BF$6,""))))))</f>
        <v/>
      </c>
      <c r="BX134" s="88"/>
      <c r="BY134" s="88">
        <f t="shared" si="13"/>
        <v>70</v>
      </c>
      <c r="BZ134" s="88"/>
      <c r="CA134" s="88"/>
    </row>
    <row r="135" spans="40:79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8">
        <v>19.600000000000001</v>
      </c>
      <c r="BN135" s="88"/>
      <c r="BO135" s="88"/>
      <c r="BP135" s="88"/>
      <c r="BQ135" s="88"/>
      <c r="BR135" s="88"/>
      <c r="BS135" s="133">
        <v>68</v>
      </c>
      <c r="BT135" s="133">
        <f t="shared" si="14"/>
        <v>0</v>
      </c>
      <c r="BU135" s="133">
        <f t="shared" si="15"/>
        <v>0</v>
      </c>
      <c r="BV135" s="88"/>
      <c r="BW135" s="88" t="str">
        <f>IF('D1'!$BD$5=BY135,'D1'!$BD$4,IF('D1'!$BE$5=BY135,'D1'!$BE$4,IF('D1'!$BF$5=BY135,'D1'!$BF$4,IF('D1'!$BD$7=BY135,'D1'!$BD$6,IF('D1'!$BE$7=BY135,'D1'!$BE$6,IF('D1'!$BF$7=BY135,'D1'!$BF$6,""))))))</f>
        <v/>
      </c>
      <c r="BX135" s="88"/>
      <c r="BY135" s="88">
        <f t="shared" si="13"/>
        <v>71</v>
      </c>
      <c r="BZ135" s="88"/>
      <c r="CA135" s="88"/>
    </row>
    <row r="136" spans="40:79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8">
        <v>19.8</v>
      </c>
      <c r="BN136" s="88"/>
      <c r="BO136" s="88"/>
      <c r="BP136" s="88"/>
      <c r="BQ136" s="88"/>
      <c r="BR136" s="88"/>
      <c r="BS136" s="133">
        <v>69</v>
      </c>
      <c r="BT136" s="133">
        <f t="shared" si="14"/>
        <v>0</v>
      </c>
      <c r="BU136" s="133">
        <f t="shared" si="15"/>
        <v>0</v>
      </c>
      <c r="BV136" s="88"/>
      <c r="BW136" s="88" t="str">
        <f>IF('D1'!$BD$5=BY136,'D1'!$BD$4,IF('D1'!$BE$5=BY136,'D1'!$BE$4,IF('D1'!$BF$5=BY136,'D1'!$BF$4,IF('D1'!$BD$7=BY136,'D1'!$BD$6,IF('D1'!$BE$7=BY136,'D1'!$BE$6,IF('D1'!$BF$7=BY136,'D1'!$BF$6,""))))))</f>
        <v/>
      </c>
      <c r="BX136" s="88"/>
      <c r="BY136" s="88">
        <f t="shared" si="13"/>
        <v>72</v>
      </c>
      <c r="BZ136" s="88"/>
      <c r="CA136" s="88"/>
    </row>
    <row r="137" spans="40:79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8">
        <v>15</v>
      </c>
      <c r="BN137" s="88"/>
      <c r="BO137" s="88"/>
      <c r="BP137" s="88"/>
      <c r="BQ137" s="88"/>
      <c r="BR137" s="88"/>
      <c r="BS137" s="133">
        <v>70</v>
      </c>
      <c r="BT137" s="133">
        <f t="shared" si="14"/>
        <v>0</v>
      </c>
      <c r="BU137" s="133">
        <f t="shared" si="15"/>
        <v>0</v>
      </c>
      <c r="BV137" s="88"/>
      <c r="BW137" s="88" t="str">
        <f>IF('D1'!$BD$5=BY137,'D1'!$BD$4,IF('D1'!$BE$5=BY137,'D1'!$BE$4,IF('D1'!$BF$5=BY137,'D1'!$BF$4,IF('D1'!$BD$7=BY137,'D1'!$BD$6,IF('D1'!$BE$7=BY137,'D1'!$BE$6,IF('D1'!$BF$7=BY137,'D1'!$BF$6,""))))))</f>
        <v/>
      </c>
      <c r="BX137" s="88"/>
      <c r="BY137" s="88">
        <f t="shared" si="13"/>
        <v>73</v>
      </c>
      <c r="BZ137" s="88"/>
      <c r="CA137" s="88"/>
    </row>
    <row r="138" spans="40:79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8">
        <v>26</v>
      </c>
      <c r="BN138" s="88"/>
      <c r="BO138" s="88"/>
      <c r="BP138" s="88"/>
      <c r="BQ138" s="88"/>
      <c r="BR138" s="88"/>
      <c r="BS138" s="133">
        <v>71</v>
      </c>
      <c r="BT138" s="133">
        <f t="shared" si="14"/>
        <v>0</v>
      </c>
      <c r="BU138" s="133">
        <f t="shared" si="15"/>
        <v>0</v>
      </c>
      <c r="BV138" s="88"/>
      <c r="BW138" s="88" t="str">
        <f>IF('D1'!$BD$5=BY138,'D1'!$BD$4,IF('D1'!$BE$5=BY138,'D1'!$BE$4,IF('D1'!$BF$5=BY138,'D1'!$BF$4,IF('D1'!$BD$7=BY138,'D1'!$BD$6,IF('D1'!$BE$7=BY138,'D1'!$BE$6,IF('D1'!$BF$7=BY138,'D1'!$BF$6,""))))))</f>
        <v/>
      </c>
      <c r="BX138" s="88"/>
      <c r="BY138" s="88">
        <f t="shared" si="13"/>
        <v>74</v>
      </c>
      <c r="BZ138" s="88"/>
      <c r="CA138" s="88"/>
    </row>
    <row r="139" spans="40:79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8">
        <v>27.5</v>
      </c>
      <c r="BN139" s="88"/>
      <c r="BO139" s="88"/>
      <c r="BP139" s="88"/>
      <c r="BQ139" s="88"/>
      <c r="BR139" s="88"/>
      <c r="BS139" s="133">
        <v>72</v>
      </c>
      <c r="BT139" s="133">
        <f t="shared" si="14"/>
        <v>0</v>
      </c>
      <c r="BU139" s="133">
        <f t="shared" si="15"/>
        <v>0</v>
      </c>
      <c r="BV139" s="88"/>
      <c r="BW139" s="88" t="str">
        <f>IF('D1'!$BD$5=BY139,'D1'!$BD$4,IF('D1'!$BE$5=BY139,'D1'!$BE$4,IF('D1'!$BF$5=BY139,'D1'!$BF$4,IF('D1'!$BD$7=BY139,'D1'!$BD$6,IF('D1'!$BE$7=BY139,'D1'!$BE$6,IF('D1'!$BF$7=BY139,'D1'!$BF$6,""))))))</f>
        <v/>
      </c>
      <c r="BX139" s="88"/>
      <c r="BY139" s="88">
        <f t="shared" si="13"/>
        <v>75</v>
      </c>
      <c r="BZ139" s="88"/>
      <c r="CA139" s="88"/>
    </row>
    <row r="140" spans="40:79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8">
        <v>27</v>
      </c>
      <c r="BN140" s="88"/>
      <c r="BO140" s="88"/>
      <c r="BP140" s="88"/>
      <c r="BQ140" s="88"/>
      <c r="BR140" s="88"/>
      <c r="BS140" s="133">
        <v>73</v>
      </c>
      <c r="BT140" s="133">
        <f t="shared" si="14"/>
        <v>0</v>
      </c>
      <c r="BU140" s="133">
        <f t="shared" si="15"/>
        <v>0</v>
      </c>
      <c r="BV140" s="88"/>
      <c r="BW140" s="88" t="str">
        <f>IF('D1'!$BD$5=BY140,'D1'!$BD$4,IF('D1'!$BE$5=BY140,'D1'!$BE$4,IF('D1'!$BF$5=BY140,'D1'!$BF$4,IF('D1'!$BD$7=BY140,'D1'!$BD$6,IF('D1'!$BE$7=BY140,'D1'!$BE$6,IF('D1'!$BF$7=BY140,'D1'!$BF$6,""))))))</f>
        <v/>
      </c>
      <c r="BX140" s="88"/>
      <c r="BY140" s="88">
        <f t="shared" si="13"/>
        <v>76</v>
      </c>
      <c r="BZ140" s="88"/>
      <c r="CA140" s="88"/>
    </row>
    <row r="141" spans="40:79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8">
        <v>24</v>
      </c>
      <c r="BN141" s="88"/>
      <c r="BO141" s="88"/>
      <c r="BP141" s="88"/>
      <c r="BQ141" s="88"/>
      <c r="BR141" s="88"/>
      <c r="BS141" s="133">
        <v>74</v>
      </c>
      <c r="BT141" s="133">
        <f t="shared" si="14"/>
        <v>0</v>
      </c>
      <c r="BU141" s="133">
        <f t="shared" si="15"/>
        <v>0</v>
      </c>
      <c r="BV141" s="88"/>
      <c r="BW141" s="88"/>
      <c r="BX141" s="88"/>
      <c r="BY141" s="88"/>
      <c r="BZ141" s="88"/>
      <c r="CA141" s="88"/>
    </row>
    <row r="142" spans="40:79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8">
        <v>22</v>
      </c>
      <c r="BN142" s="88"/>
      <c r="BO142" s="88"/>
      <c r="BP142" s="88"/>
      <c r="BQ142" s="88"/>
      <c r="BR142" s="88"/>
      <c r="BS142" s="133">
        <v>75</v>
      </c>
      <c r="BT142" s="133">
        <f t="shared" si="14"/>
        <v>0</v>
      </c>
      <c r="BU142" s="133">
        <f t="shared" si="15"/>
        <v>0</v>
      </c>
      <c r="BV142" s="88"/>
      <c r="BW142" s="88"/>
      <c r="BX142" s="88"/>
      <c r="BY142" s="88"/>
      <c r="BZ142" s="88"/>
      <c r="CA142" s="88"/>
    </row>
    <row r="143" spans="40:79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8">
        <v>49</v>
      </c>
      <c r="BN143" s="88"/>
      <c r="BO143" s="88"/>
      <c r="BP143" s="88"/>
      <c r="BQ143" s="88"/>
      <c r="BR143" s="88"/>
      <c r="BS143" s="133">
        <v>76</v>
      </c>
      <c r="BT143" s="133">
        <f t="shared" si="14"/>
        <v>0</v>
      </c>
      <c r="BU143" s="133">
        <f t="shared" si="15"/>
        <v>0</v>
      </c>
      <c r="BV143" s="88"/>
      <c r="BW143" s="88"/>
      <c r="BX143" s="88"/>
      <c r="BY143" s="88"/>
      <c r="BZ143" s="88"/>
      <c r="CA143" s="88"/>
    </row>
    <row r="144" spans="40:79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8">
        <v>37.5</v>
      </c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</row>
    <row r="145" spans="40:79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8">
        <v>26.8</v>
      </c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</row>
    <row r="146" spans="40:79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</row>
    <row r="147" spans="40:79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</row>
    <row r="148" spans="40:79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</row>
    <row r="149" spans="40:79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</row>
    <row r="150" spans="40:79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</row>
    <row r="151" spans="40:79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</row>
    <row r="152" spans="40:79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</row>
    <row r="153" spans="40:79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</row>
    <row r="154" spans="40:79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</row>
    <row r="155" spans="40:79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</row>
    <row r="156" spans="40:79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</row>
    <row r="157" spans="40:79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79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79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79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G68:BL69"/>
    <mergeCell ref="BI1:BJ2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A164"/>
  <sheetViews>
    <sheetView showGridLines="0" zoomScale="30" zoomScaleNormal="30" workbookViewId="0">
      <selection activeCell="BI3" sqref="BI3:BJ3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86" customWidth="1"/>
    <col min="38" max="42" width="11.42578125" style="86"/>
    <col min="43" max="43" width="11.42578125" style="86" customWidth="1"/>
    <col min="44" max="67" width="11.42578125" style="86"/>
    <col min="68" max="75" width="11.42578125" style="104"/>
    <col min="76" max="76" width="13.7109375" style="104" bestFit="1" customWidth="1"/>
    <col min="77" max="16384" width="11.42578125" style="104"/>
  </cols>
  <sheetData>
    <row r="1" spans="2:104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BN1" s="88"/>
      <c r="BS1" s="3"/>
      <c r="BT1" s="3"/>
      <c r="CT1" s="37"/>
    </row>
    <row r="2" spans="2:104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N2" s="88"/>
      <c r="BS2" s="37"/>
      <c r="BT2" s="37"/>
      <c r="CT2" s="37"/>
    </row>
    <row r="3" spans="2:104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  <c r="BN3" s="88"/>
    </row>
    <row r="4" spans="2:104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  <c r="BN4" s="88"/>
    </row>
    <row r="5" spans="2:104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Cartes'!$C$10="","",'Balises - Cartes'!$C$10)</f>
        <v>2</v>
      </c>
      <c r="BE5" s="110" t="str">
        <f>IF('Balises - Cartes'!$D$10="","",'Balises - Cartes'!$D$10)</f>
        <v/>
      </c>
      <c r="BF5" s="110" t="str">
        <f>IF('Balises - Cartes'!$E$10="","",'Balises - Cartes'!$E$10)</f>
        <v/>
      </c>
      <c r="BG5" s="88"/>
      <c r="BH5" s="88"/>
      <c r="BI5" s="88"/>
      <c r="BJ5" s="88" t="s">
        <v>40</v>
      </c>
      <c r="BK5" s="88"/>
      <c r="BL5" s="88"/>
      <c r="BM5" s="88"/>
      <c r="BN5" s="88"/>
    </row>
    <row r="6" spans="2:104" ht="39" customHeight="1" x14ac:dyDescent="0.25">
      <c r="B6" s="530" t="s">
        <v>157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  <c r="BN6" s="88"/>
    </row>
    <row r="7" spans="2:104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Cartes'!$F$10="","",'Balises - Cartes'!$F$10)</f>
        <v/>
      </c>
      <c r="BE7" s="99" t="str">
        <f>IF('Balises - Cartes'!$G$10="","",'Balises - Cartes'!$G$10)</f>
        <v/>
      </c>
      <c r="BF7" s="99" t="str">
        <f>IF('Balises - Cartes'!$H$10="","",'Balises - Cartes'!$H$10)</f>
        <v/>
      </c>
      <c r="BG7" s="88"/>
      <c r="BH7" s="88"/>
      <c r="BI7" s="88"/>
      <c r="BJ7" s="88"/>
      <c r="BK7" s="88"/>
      <c r="BL7" s="88"/>
      <c r="BM7" s="88"/>
      <c r="BN7" s="88"/>
    </row>
    <row r="8" spans="2:104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4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IF('D2'!$BD$5=4,'D2'!$BD$4,IF('D2'!$BE$5=4,'D2'!$BE$4,""))</f>
        <v/>
      </c>
    </row>
    <row r="10" spans="2:104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4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4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2:104" ht="30" customHeight="1" x14ac:dyDescent="0.25"/>
    <row r="14" spans="2:104" ht="1.9" customHeight="1" x14ac:dyDescent="0.25">
      <c r="CZ14" s="104">
        <v>21</v>
      </c>
    </row>
    <row r="15" spans="2:104" ht="9" customHeight="1" x14ac:dyDescent="0.25"/>
    <row r="16" spans="2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7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7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7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7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7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7" ht="19.899999999999999" customHeight="1" x14ac:dyDescent="0.25">
      <c r="AB54" s="2">
        <f>'Départ - Arrivée'!$AH$22</f>
        <v>21.3</v>
      </c>
    </row>
    <row r="55" spans="1:77" ht="19.899999999999999" customHeight="1" x14ac:dyDescent="0.25">
      <c r="BP55" s="86"/>
      <c r="BQ55" s="86"/>
      <c r="BR55" s="86"/>
      <c r="BS55" s="86"/>
      <c r="BT55" s="86"/>
      <c r="BU55" s="86"/>
      <c r="BV55" s="86"/>
      <c r="BW55" s="86"/>
      <c r="BX55" s="86"/>
      <c r="BY55" s="86"/>
    </row>
    <row r="56" spans="1:77" ht="19.899999999999999" customHeight="1" x14ac:dyDescent="0.25">
      <c r="BP56" s="86"/>
      <c r="BQ56" s="86"/>
      <c r="BR56" s="86"/>
      <c r="BS56" s="86"/>
      <c r="BT56" s="86"/>
      <c r="BU56" s="86"/>
      <c r="BV56" s="86"/>
      <c r="BW56" s="86"/>
      <c r="BX56" s="86"/>
      <c r="BY56" s="86"/>
    </row>
    <row r="57" spans="1:77" ht="19.899999999999999" customHeight="1" x14ac:dyDescent="0.25">
      <c r="BP57" s="86"/>
      <c r="BQ57" s="86"/>
      <c r="BR57" s="86"/>
      <c r="BS57" s="86"/>
      <c r="BT57" s="86"/>
      <c r="BU57" s="86"/>
      <c r="BV57" s="86"/>
      <c r="BW57" s="86"/>
      <c r="BX57" s="86"/>
      <c r="BY57" s="86"/>
    </row>
    <row r="58" spans="1:77" ht="19.899999999999999" customHeight="1" x14ac:dyDescent="0.25">
      <c r="BP58" s="86"/>
      <c r="BQ58" s="86"/>
      <c r="BR58" s="86"/>
      <c r="BS58" s="86"/>
      <c r="BT58" s="86"/>
      <c r="BU58" s="86"/>
      <c r="BV58" s="86"/>
      <c r="BW58" s="86"/>
      <c r="BX58" s="86"/>
      <c r="BY58" s="86"/>
    </row>
    <row r="59" spans="1:77" ht="19.899999999999999" customHeight="1" x14ac:dyDescent="0.25">
      <c r="BP59" s="86"/>
      <c r="BQ59" s="86"/>
      <c r="BR59" s="86"/>
      <c r="BS59" s="86"/>
      <c r="BT59" s="86"/>
      <c r="BU59" s="86"/>
      <c r="BV59" s="86"/>
      <c r="BW59" s="86"/>
      <c r="BX59" s="86"/>
      <c r="BY59" s="86"/>
    </row>
    <row r="60" spans="1:77" ht="19.899999999999999" customHeight="1" x14ac:dyDescent="0.25">
      <c r="BP60" s="86"/>
      <c r="BQ60" s="86"/>
      <c r="BR60" s="86"/>
      <c r="BS60" s="86"/>
      <c r="BT60" s="86"/>
      <c r="BU60" s="86"/>
      <c r="BV60" s="86"/>
      <c r="BW60" s="86"/>
      <c r="BX60" s="86"/>
      <c r="BY60" s="86"/>
    </row>
    <row r="61" spans="1:77" ht="19.899999999999999" customHeight="1" x14ac:dyDescent="0.25">
      <c r="BP61" s="86"/>
      <c r="BQ61" s="86"/>
      <c r="BR61" s="86"/>
      <c r="BS61" s="86"/>
      <c r="BT61" s="86"/>
      <c r="BU61" s="86"/>
      <c r="BV61" s="86"/>
      <c r="BW61" s="86"/>
      <c r="BX61" s="86">
        <f>(1/5000)*7500</f>
        <v>1.5</v>
      </c>
      <c r="BY61" s="86"/>
    </row>
    <row r="62" spans="1:77" ht="19.899999999999999" customHeight="1" x14ac:dyDescent="0.25">
      <c r="BP62" s="86"/>
      <c r="BQ62" s="86"/>
      <c r="BR62" s="86"/>
      <c r="BS62" s="86"/>
      <c r="BT62" s="86"/>
      <c r="BU62" s="86"/>
      <c r="BV62" s="86"/>
      <c r="BW62" s="86"/>
      <c r="BX62" s="86"/>
      <c r="BY62" s="86"/>
    </row>
    <row r="63" spans="1:77" ht="19.899999999999999" customHeight="1" x14ac:dyDescent="0.25">
      <c r="BP63" s="86"/>
      <c r="BQ63" s="86"/>
      <c r="BR63" s="86"/>
      <c r="BS63" s="86"/>
      <c r="BT63" s="86"/>
      <c r="BU63" s="86"/>
      <c r="BV63" s="86"/>
      <c r="BW63" s="86"/>
      <c r="BX63" s="86"/>
      <c r="BY63" s="86"/>
    </row>
    <row r="64" spans="1:77" ht="19.899999999999999" customHeight="1" x14ac:dyDescent="0.25">
      <c r="BP64" s="86"/>
      <c r="BQ64" s="86"/>
      <c r="BR64" s="86"/>
      <c r="BS64" s="86"/>
      <c r="BT64" s="86"/>
      <c r="BU64" s="86"/>
      <c r="BV64" s="86"/>
      <c r="BW64" s="86"/>
      <c r="BX64" s="86"/>
      <c r="BY64" s="86"/>
    </row>
    <row r="65" spans="54:77" ht="19.899999999999999" customHeight="1" x14ac:dyDescent="0.25">
      <c r="BP65" s="86"/>
      <c r="BQ65" s="86"/>
      <c r="BR65" s="86"/>
      <c r="BS65" s="536" t="s">
        <v>7</v>
      </c>
      <c r="BT65" s="536"/>
      <c r="BU65" s="536"/>
      <c r="BV65" s="86"/>
      <c r="BW65" s="86" t="str">
        <f>IF('D2'!$BD$5=BY65,'D2'!$BD$4,IF('D2'!$BE$5=BY65,'D2'!$BE$4,IF('D2'!$BF$5=BY65,'D2'!$BF$4,IF('D2'!$BD$7=BY65,'D2'!$BD$6,IF('D2'!$BE$7=BY65,'D2'!$BE$6,IF('D2'!$BF$7=BY65,'D2'!$BF$6,""))))))</f>
        <v/>
      </c>
      <c r="BX65" s="86"/>
      <c r="BY65" s="86">
        <v>1</v>
      </c>
    </row>
    <row r="66" spans="54:77" ht="19.899999999999999" customHeight="1" x14ac:dyDescent="0.25">
      <c r="BP66" s="86"/>
      <c r="BQ66" s="86"/>
      <c r="BR66" s="86"/>
      <c r="BS66" s="536"/>
      <c r="BT66" s="536"/>
      <c r="BU66" s="536"/>
      <c r="BV66" s="86"/>
      <c r="BW66" s="86">
        <f>IF('D2'!$BD$5=BY66,'D2'!$BD$4,IF('D2'!$BE$5=BY66,'D2'!$BE$4,IF('D2'!$BF$5=BY66,'D2'!$BF$4,IF('D2'!$BD$7=BY66,'D2'!$BD$6,IF('D2'!$BE$7=BY66,'D2'!$BE$6,IF('D2'!$BF$7=BY66,'D2'!$BF$6,""))))))</f>
        <v>1</v>
      </c>
      <c r="BX66" s="86"/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P67" s="86"/>
      <c r="BQ67" s="86"/>
      <c r="BR67" s="86"/>
      <c r="BS67" s="106" t="s">
        <v>4</v>
      </c>
      <c r="BT67" s="106" t="s">
        <v>3</v>
      </c>
      <c r="BU67" s="106" t="s">
        <v>2</v>
      </c>
      <c r="BV67" s="86"/>
      <c r="BW67" s="86" t="str">
        <f>IF('D2'!$BD$5=BY67,'D2'!$BD$4,IF('D2'!$BE$5=BY67,'D2'!$BE$4,IF('D2'!$BF$5=BY67,'D2'!$BF$4,IF('D2'!$BD$7=BY67,'D2'!$BD$6,IF('D2'!$BE$7=BY67,'D2'!$BE$6,IF('D2'!$BF$7=BY67,'D2'!$BF$6,""))))))</f>
        <v/>
      </c>
      <c r="BX67" s="86"/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P68" s="86"/>
      <c r="BQ68" s="86"/>
      <c r="BR68" s="86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V68" s="86"/>
      <c r="BW68" s="86" t="str">
        <f>IF('D2'!$BD$5=BY68,'D2'!$BD$4,IF('D2'!$BE$5=BY68,'D2'!$BE$4,IF('D2'!$BF$5=BY68,'D2'!$BF$4,IF('D2'!$BD$7=BY68,'D2'!$BD$6,IF('D2'!$BE$7=BY68,'D2'!$BE$6,IF('D2'!$BF$7=BY68,'D2'!$BF$6,""))))))</f>
        <v/>
      </c>
      <c r="BX68" s="86"/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P69" s="86"/>
      <c r="BQ69" s="86"/>
      <c r="BR69" s="86"/>
      <c r="BS69" s="106">
        <v>2</v>
      </c>
      <c r="BT69" s="106">
        <f t="shared" si="2"/>
        <v>11.8</v>
      </c>
      <c r="BU69" s="106">
        <f t="shared" si="3"/>
        <v>91.6</v>
      </c>
      <c r="BV69" s="86"/>
      <c r="BW69" s="86" t="str">
        <f>IF('D2'!$BD$5=BY69,'D2'!$BD$4,IF('D2'!$BE$5=BY69,'D2'!$BE$4,IF('D2'!$BF$5=BY69,'D2'!$BF$4,IF('D2'!$BD$7=BY69,'D2'!$BD$6,IF('D2'!$BE$7=BY69,'D2'!$BE$6,IF('D2'!$BF$7=BY69,'D2'!$BF$6,""))))))</f>
        <v/>
      </c>
      <c r="BX69" s="86"/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P70" s="86"/>
      <c r="BQ70" s="86"/>
      <c r="BR70" s="86"/>
      <c r="BS70" s="106">
        <v>3</v>
      </c>
      <c r="BT70" s="106">
        <f t="shared" si="2"/>
        <v>0</v>
      </c>
      <c r="BU70" s="106">
        <f t="shared" si="3"/>
        <v>0</v>
      </c>
      <c r="BV70" s="86"/>
      <c r="BW70" s="86" t="str">
        <f>IF('D2'!$BD$5=BY70,'D2'!$BD$4,IF('D2'!$BE$5=BY70,'D2'!$BE$4,IF('D2'!$BF$5=BY70,'D2'!$BF$4,IF('D2'!$BD$7=BY70,'D2'!$BD$6,IF('D2'!$BE$7=BY70,'D2'!$BE$6,IF('D2'!$BF$7=BY70,'D2'!$BF$6,""))))))</f>
        <v/>
      </c>
      <c r="BX70" s="86"/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P71" s="86"/>
      <c r="BQ71" s="86"/>
      <c r="BR71" s="86"/>
      <c r="BS71" s="106">
        <v>4</v>
      </c>
      <c r="BT71" s="106">
        <f t="shared" si="2"/>
        <v>0</v>
      </c>
      <c r="BU71" s="106">
        <f t="shared" si="3"/>
        <v>0</v>
      </c>
      <c r="BV71" s="86"/>
      <c r="BW71" s="86" t="str">
        <f>IF('D2'!$BD$5=BY71,'D2'!$BD$4,IF('D2'!$BE$5=BY71,'D2'!$BE$4,IF('D2'!$BF$5=BY71,'D2'!$BF$4,IF('D2'!$BD$7=BY71,'D2'!$BD$6,IF('D2'!$BE$7=BY71,'D2'!$BE$6,IF('D2'!$BF$7=BY71,'D2'!$BF$6,""))))))</f>
        <v/>
      </c>
      <c r="BX71" s="86"/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P72" s="86"/>
      <c r="BQ72" s="86"/>
      <c r="BR72" s="86"/>
      <c r="BS72" s="106">
        <v>5</v>
      </c>
      <c r="BT72" s="106">
        <f t="shared" si="2"/>
        <v>0</v>
      </c>
      <c r="BU72" s="106">
        <f t="shared" si="3"/>
        <v>0</v>
      </c>
      <c r="BV72" s="86"/>
      <c r="BW72" s="86" t="str">
        <f>IF('D2'!$BD$5=BY72,'D2'!$BD$4,IF('D2'!$BE$5=BY72,'D2'!$BE$4,IF('D2'!$BF$5=BY72,'D2'!$BF$4,IF('D2'!$BD$7=BY72,'D2'!$BD$6,IF('D2'!$BE$7=BY72,'D2'!$BE$6,IF('D2'!$BF$7=BY72,'D2'!$BF$6,""))))))</f>
        <v/>
      </c>
      <c r="BX72" s="86"/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P73" s="86"/>
      <c r="BQ73" s="86"/>
      <c r="BR73" s="86"/>
      <c r="BS73" s="106">
        <v>6</v>
      </c>
      <c r="BT73" s="106">
        <f t="shared" si="2"/>
        <v>0</v>
      </c>
      <c r="BU73" s="106">
        <f t="shared" si="3"/>
        <v>0</v>
      </c>
      <c r="BV73" s="86"/>
      <c r="BW73" s="86" t="str">
        <f>IF('D2'!$BD$5=BY73,'D2'!$BD$4,IF('D2'!$BE$5=BY73,'D2'!$BE$4,IF('D2'!$BF$5=BY73,'D2'!$BF$4,IF('D2'!$BD$7=BY73,'D2'!$BD$6,IF('D2'!$BE$7=BY73,'D2'!$BE$6,IF('D2'!$BF$7=BY73,'D2'!$BF$6,""))))))</f>
        <v/>
      </c>
      <c r="BX73" s="86"/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P74" s="86"/>
      <c r="BQ74" s="86"/>
      <c r="BR74" s="86"/>
      <c r="BS74" s="106">
        <v>7</v>
      </c>
      <c r="BT74" s="106">
        <f t="shared" si="2"/>
        <v>0</v>
      </c>
      <c r="BU74" s="106">
        <f t="shared" si="3"/>
        <v>0</v>
      </c>
      <c r="BV74" s="86"/>
      <c r="BW74" s="86" t="str">
        <f>IF('D2'!$BD$5=BY74,'D2'!$BD$4,IF('D2'!$BE$5=BY74,'D2'!$BE$4,IF('D2'!$BF$5=BY74,'D2'!$BF$4,IF('D2'!$BD$7=BY74,'D2'!$BD$6,IF('D2'!$BE$7=BY74,'D2'!$BE$6,IF('D2'!$BF$7=BY74,'D2'!$BF$6,""))))))</f>
        <v/>
      </c>
      <c r="BX74" s="86"/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P75" s="86"/>
      <c r="BQ75" s="86"/>
      <c r="BR75" s="86"/>
      <c r="BS75" s="106">
        <v>8</v>
      </c>
      <c r="BT75" s="106">
        <f t="shared" si="2"/>
        <v>0</v>
      </c>
      <c r="BU75" s="106">
        <f t="shared" si="3"/>
        <v>0</v>
      </c>
      <c r="BV75" s="86"/>
      <c r="BW75" s="86" t="str">
        <f>IF('D2'!$BD$5=BY75,'D2'!$BD$4,IF('D2'!$BE$5=BY75,'D2'!$BE$4,IF('D2'!$BF$5=BY75,'D2'!$BF$4,IF('D2'!$BD$7=BY75,'D2'!$BD$6,IF('D2'!$BE$7=BY75,'D2'!$BE$6,IF('D2'!$BF$7=BY75,'D2'!$BF$6,""))))))</f>
        <v/>
      </c>
      <c r="BX75" s="86"/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P76" s="86"/>
      <c r="BQ76" s="86"/>
      <c r="BR76" s="86"/>
      <c r="BS76" s="106">
        <v>9</v>
      </c>
      <c r="BT76" s="106">
        <f t="shared" si="2"/>
        <v>0</v>
      </c>
      <c r="BU76" s="106">
        <f t="shared" si="3"/>
        <v>0</v>
      </c>
      <c r="BV76" s="86"/>
      <c r="BW76" s="86" t="str">
        <f>IF('D2'!$BD$5=BY76,'D2'!$BD$4,IF('D2'!$BE$5=BY76,'D2'!$BE$4,IF('D2'!$BF$5=BY76,'D2'!$BF$4,IF('D2'!$BD$7=BY76,'D2'!$BD$6,IF('D2'!$BE$7=BY76,'D2'!$BE$6,IF('D2'!$BF$7=BY76,'D2'!$BF$6,""))))))</f>
        <v/>
      </c>
      <c r="BX76" s="86"/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P77" s="86"/>
      <c r="BQ77" s="86"/>
      <c r="BR77" s="86"/>
      <c r="BS77" s="106">
        <v>10</v>
      </c>
      <c r="BT77" s="106">
        <f t="shared" si="2"/>
        <v>0</v>
      </c>
      <c r="BU77" s="106">
        <f t="shared" si="3"/>
        <v>0</v>
      </c>
      <c r="BV77" s="86"/>
      <c r="BW77" s="86" t="str">
        <f>IF('D2'!$BD$5=BY77,'D2'!$BD$4,IF('D2'!$BE$5=BY77,'D2'!$BE$4,IF('D2'!$BF$5=BY77,'D2'!$BF$4,IF('D2'!$BD$7=BY77,'D2'!$BD$6,IF('D2'!$BE$7=BY77,'D2'!$BE$6,IF('D2'!$BF$7=BY77,'D2'!$BF$6,""))))))</f>
        <v/>
      </c>
      <c r="BX77" s="86"/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P78" s="86"/>
      <c r="BQ78" s="86"/>
      <c r="BR78" s="86"/>
      <c r="BS78" s="106">
        <v>11</v>
      </c>
      <c r="BT78" s="106">
        <f t="shared" si="2"/>
        <v>0</v>
      </c>
      <c r="BU78" s="106">
        <f t="shared" si="3"/>
        <v>0</v>
      </c>
      <c r="BV78" s="86"/>
      <c r="BW78" s="86" t="str">
        <f>IF('D2'!$BD$5=BY78,'D2'!$BD$4,IF('D2'!$BE$5=BY78,'D2'!$BE$4,IF('D2'!$BF$5=BY78,'D2'!$BF$4,IF('D2'!$BD$7=BY78,'D2'!$BD$6,IF('D2'!$BE$7=BY78,'D2'!$BE$6,IF('D2'!$BF$7=BY78,'D2'!$BF$6,""))))))</f>
        <v/>
      </c>
      <c r="BX78" s="86"/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P79" s="86"/>
      <c r="BQ79" s="86"/>
      <c r="BR79" s="86"/>
      <c r="BS79" s="106">
        <v>12</v>
      </c>
      <c r="BT79" s="106">
        <f t="shared" si="2"/>
        <v>0</v>
      </c>
      <c r="BU79" s="106">
        <f t="shared" si="3"/>
        <v>0</v>
      </c>
      <c r="BV79" s="86"/>
      <c r="BW79" s="86" t="str">
        <f>IF('D2'!$BD$5=BY79,'D2'!$BD$4,IF('D2'!$BE$5=BY79,'D2'!$BE$4,IF('D2'!$BF$5=BY79,'D2'!$BF$4,IF('D2'!$BD$7=BY79,'D2'!$BD$6,IF('D2'!$BE$7=BY79,'D2'!$BE$6,IF('D2'!$BF$7=BY79,'D2'!$BF$6,""))))))</f>
        <v/>
      </c>
      <c r="BX79" s="86"/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P80" s="86"/>
      <c r="BQ80" s="86"/>
      <c r="BR80" s="86"/>
      <c r="BS80" s="106">
        <v>13</v>
      </c>
      <c r="BT80" s="106">
        <f t="shared" si="2"/>
        <v>0</v>
      </c>
      <c r="BU80" s="106">
        <f t="shared" si="3"/>
        <v>0</v>
      </c>
      <c r="BV80" s="86"/>
      <c r="BW80" s="86" t="str">
        <f>IF('D2'!$BD$5=BY80,'D2'!$BD$4,IF('D2'!$BE$5=BY80,'D2'!$BE$4,IF('D2'!$BF$5=BY80,'D2'!$BF$4,IF('D2'!$BD$7=BY80,'D2'!$BD$6,IF('D2'!$BE$7=BY80,'D2'!$BE$6,IF('D2'!$BF$7=BY80,'D2'!$BF$6,""))))))</f>
        <v/>
      </c>
      <c r="BX80" s="86"/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P81" s="86"/>
      <c r="BQ81" s="86"/>
      <c r="BR81" s="86"/>
      <c r="BS81" s="106">
        <v>14</v>
      </c>
      <c r="BT81" s="106">
        <f t="shared" si="2"/>
        <v>0</v>
      </c>
      <c r="BU81" s="106">
        <f t="shared" si="3"/>
        <v>0</v>
      </c>
      <c r="BV81" s="86"/>
      <c r="BW81" s="86" t="str">
        <f>IF('D2'!$BD$5=BY81,'D2'!$BD$4,IF('D2'!$BE$5=BY81,'D2'!$BE$4,IF('D2'!$BF$5=BY81,'D2'!$BF$4,IF('D2'!$BD$7=BY81,'D2'!$BD$6,IF('D2'!$BE$7=BY81,'D2'!$BE$6,IF('D2'!$BF$7=BY81,'D2'!$BF$6,""))))))</f>
        <v/>
      </c>
      <c r="BX81" s="86"/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P82" s="86"/>
      <c r="BQ82" s="86"/>
      <c r="BR82" s="86"/>
      <c r="BS82" s="106">
        <v>15</v>
      </c>
      <c r="BT82" s="106">
        <f t="shared" si="2"/>
        <v>0</v>
      </c>
      <c r="BU82" s="106">
        <f t="shared" si="3"/>
        <v>0</v>
      </c>
      <c r="BV82" s="86"/>
      <c r="BW82" s="86" t="str">
        <f>IF('D2'!$BD$5=BY82,'D2'!$BD$4,IF('D2'!$BE$5=BY82,'D2'!$BE$4,IF('D2'!$BF$5=BY82,'D2'!$BF$4,IF('D2'!$BD$7=BY82,'D2'!$BD$6,IF('D2'!$BE$7=BY82,'D2'!$BE$6,IF('D2'!$BF$7=BY82,'D2'!$BF$6,""))))))</f>
        <v/>
      </c>
      <c r="BX82" s="86"/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P83" s="86"/>
      <c r="BQ83" s="86"/>
      <c r="BR83" s="86"/>
      <c r="BS83" s="106">
        <v>16</v>
      </c>
      <c r="BT83" s="106">
        <f t="shared" si="2"/>
        <v>0</v>
      </c>
      <c r="BU83" s="106">
        <f t="shared" si="3"/>
        <v>0</v>
      </c>
      <c r="BV83" s="86"/>
      <c r="BW83" s="86" t="str">
        <f>IF('D2'!$BD$5=BY83,'D2'!$BD$4,IF('D2'!$BE$5=BY83,'D2'!$BE$4,IF('D2'!$BF$5=BY83,'D2'!$BF$4,IF('D2'!$BD$7=BY83,'D2'!$BD$6,IF('D2'!$BE$7=BY83,'D2'!$BE$6,IF('D2'!$BF$7=BY83,'D2'!$BF$6,""))))))</f>
        <v/>
      </c>
      <c r="BX83" s="86"/>
      <c r="BY83" s="86">
        <f t="shared" si="1"/>
        <v>19</v>
      </c>
    </row>
    <row r="84" spans="1:77" ht="25.15" customHeight="1" x14ac:dyDescent="0.35">
      <c r="AI84" s="44"/>
      <c r="BB84" s="86">
        <v>15</v>
      </c>
      <c r="BC84" s="86">
        <v>38.299999999999997</v>
      </c>
      <c r="BD84" s="86">
        <v>75</v>
      </c>
      <c r="BP84" s="86"/>
      <c r="BQ84" s="86"/>
      <c r="BR84" s="86"/>
      <c r="BS84" s="106">
        <v>17</v>
      </c>
      <c r="BT84" s="106">
        <f t="shared" si="2"/>
        <v>0</v>
      </c>
      <c r="BU84" s="106">
        <f t="shared" si="3"/>
        <v>0</v>
      </c>
      <c r="BV84" s="86"/>
      <c r="BW84" s="86" t="str">
        <f>IF('D2'!$BD$5=BY84,'D2'!$BD$4,IF('D2'!$BE$5=BY84,'D2'!$BE$4,IF('D2'!$BF$5=BY84,'D2'!$BF$4,IF('D2'!$BD$7=BY84,'D2'!$BD$6,IF('D2'!$BE$7=BY84,'D2'!$BE$6,IF('D2'!$BF$7=BY84,'D2'!$BF$6,""))))))</f>
        <v/>
      </c>
      <c r="BX84" s="86"/>
      <c r="BY84" s="86">
        <f t="shared" si="1"/>
        <v>20</v>
      </c>
    </row>
    <row r="85" spans="1:77" ht="25.15" customHeight="1" x14ac:dyDescent="0.35">
      <c r="AI85" s="44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P85" s="86"/>
      <c r="BQ85" s="86"/>
      <c r="BR85" s="86"/>
      <c r="BS85" s="106">
        <v>18</v>
      </c>
      <c r="BT85" s="106">
        <f t="shared" si="2"/>
        <v>0</v>
      </c>
      <c r="BU85" s="106">
        <f t="shared" si="3"/>
        <v>0</v>
      </c>
      <c r="BV85" s="86"/>
      <c r="BW85" s="86" t="str">
        <f>IF('D2'!$BD$5=BY85,'D2'!$BD$4,IF('D2'!$BE$5=BY85,'D2'!$BE$4,IF('D2'!$BF$5=BY85,'D2'!$BF$4,IF('D2'!$BD$7=BY85,'D2'!$BD$6,IF('D2'!$BE$7=BY85,'D2'!$BE$6,IF('D2'!$BF$7=BY85,'D2'!$BF$6,""))))))</f>
        <v/>
      </c>
      <c r="BX85" s="86"/>
      <c r="BY85" s="86">
        <f t="shared" si="1"/>
        <v>21</v>
      </c>
    </row>
    <row r="86" spans="1:77" ht="25.15" customHeight="1" x14ac:dyDescent="0.35">
      <c r="AI86" s="44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P86" s="86"/>
      <c r="BQ86" s="86"/>
      <c r="BR86" s="86"/>
      <c r="BS86" s="106">
        <v>19</v>
      </c>
      <c r="BT86" s="106">
        <f t="shared" si="2"/>
        <v>0</v>
      </c>
      <c r="BU86" s="106">
        <f t="shared" si="3"/>
        <v>0</v>
      </c>
      <c r="BV86" s="86"/>
      <c r="BW86" s="86" t="str">
        <f>IF('D2'!$BD$5=BY86,'D2'!$BD$4,IF('D2'!$BE$5=BY86,'D2'!$BE$4,IF('D2'!$BF$5=BY86,'D2'!$BF$4,IF('D2'!$BD$7=BY86,'D2'!$BD$6,IF('D2'!$BE$7=BY86,'D2'!$BE$6,IF('D2'!$BF$7=BY86,'D2'!$BF$6,""))))))</f>
        <v/>
      </c>
      <c r="BX86" s="86"/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P87" s="86"/>
      <c r="BQ87" s="86"/>
      <c r="BR87" s="86"/>
      <c r="BS87" s="106">
        <v>20</v>
      </c>
      <c r="BT87" s="106">
        <f t="shared" si="2"/>
        <v>0</v>
      </c>
      <c r="BU87" s="106">
        <f t="shared" si="3"/>
        <v>0</v>
      </c>
      <c r="BV87" s="86"/>
      <c r="BW87" s="86" t="str">
        <f>IF('D2'!$BD$5=BY87,'D2'!$BD$4,IF('D2'!$BE$5=BY87,'D2'!$BE$4,IF('D2'!$BF$5=BY87,'D2'!$BF$4,IF('D2'!$BD$7=BY87,'D2'!$BD$6,IF('D2'!$BE$7=BY87,'D2'!$BE$6,IF('D2'!$BF$7=BY87,'D2'!$BF$6,""))))))</f>
        <v/>
      </c>
      <c r="BX87" s="86"/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P88" s="86"/>
      <c r="BQ88" s="86"/>
      <c r="BR88" s="86"/>
      <c r="BS88" s="106">
        <v>21</v>
      </c>
      <c r="BT88" s="106">
        <f t="shared" si="2"/>
        <v>0</v>
      </c>
      <c r="BU88" s="106">
        <f t="shared" si="3"/>
        <v>0</v>
      </c>
      <c r="BV88" s="86"/>
      <c r="BW88" s="86" t="str">
        <f>IF('D2'!$BD$5=BY88,'D2'!$BD$4,IF('D2'!$BE$5=BY88,'D2'!$BE$4,IF('D2'!$BF$5=BY88,'D2'!$BF$4,IF('D2'!$BD$7=BY88,'D2'!$BD$6,IF('D2'!$BE$7=BY88,'D2'!$BE$6,IF('D2'!$BF$7=BY88,'D2'!$BF$6,""))))))</f>
        <v/>
      </c>
      <c r="BX88" s="86"/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P89" s="86"/>
      <c r="BQ89" s="86"/>
      <c r="BR89" s="86"/>
      <c r="BS89" s="106">
        <v>22</v>
      </c>
      <c r="BT89" s="106">
        <f t="shared" si="2"/>
        <v>0</v>
      </c>
      <c r="BU89" s="106">
        <f t="shared" si="3"/>
        <v>0</v>
      </c>
      <c r="BV89" s="86"/>
      <c r="BW89" s="86" t="str">
        <f>IF('D2'!$BD$5=BY89,'D2'!$BD$4,IF('D2'!$BE$5=BY89,'D2'!$BE$4,IF('D2'!$BF$5=BY89,'D2'!$BF$4,IF('D2'!$BD$7=BY89,'D2'!$BD$6,IF('D2'!$BE$7=BY89,'D2'!$BE$6,IF('D2'!$BF$7=BY89,'D2'!$BF$6,""))))))</f>
        <v/>
      </c>
      <c r="BX89" s="86"/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P90" s="86"/>
      <c r="BQ90" s="86"/>
      <c r="BR90" s="86"/>
      <c r="BS90" s="106">
        <v>23</v>
      </c>
      <c r="BT90" s="106">
        <f t="shared" si="2"/>
        <v>0</v>
      </c>
      <c r="BU90" s="106">
        <f t="shared" si="3"/>
        <v>0</v>
      </c>
      <c r="BV90" s="86"/>
      <c r="BW90" s="86" t="str">
        <f>IF('D2'!$BD$5=BY90,'D2'!$BD$4,IF('D2'!$BE$5=BY90,'D2'!$BE$4,IF('D2'!$BF$5=BY90,'D2'!$BF$4,IF('D2'!$BD$7=BY90,'D2'!$BD$6,IF('D2'!$BE$7=BY90,'D2'!$BE$6,IF('D2'!$BF$7=BY90,'D2'!$BF$6,""))))))</f>
        <v/>
      </c>
      <c r="BX90" s="86"/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P91" s="86"/>
      <c r="BQ91" s="86"/>
      <c r="BR91" s="86"/>
      <c r="BS91" s="106">
        <v>24</v>
      </c>
      <c r="BT91" s="106">
        <f t="shared" si="2"/>
        <v>0</v>
      </c>
      <c r="BU91" s="106">
        <f t="shared" si="3"/>
        <v>0</v>
      </c>
      <c r="BV91" s="86"/>
      <c r="BW91" s="86" t="str">
        <f>IF('D2'!$BD$5=BY91,'D2'!$BD$4,IF('D2'!$BE$5=BY91,'D2'!$BE$4,IF('D2'!$BF$5=BY91,'D2'!$BF$4,IF('D2'!$BD$7=BY91,'D2'!$BD$6,IF('D2'!$BE$7=BY91,'D2'!$BE$6,IF('D2'!$BF$7=BY91,'D2'!$BF$6,""))))))</f>
        <v/>
      </c>
      <c r="BX91" s="86"/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P92" s="86"/>
      <c r="BQ92" s="86"/>
      <c r="BR92" s="86"/>
      <c r="BS92" s="106">
        <v>25</v>
      </c>
      <c r="BT92" s="106">
        <f t="shared" si="2"/>
        <v>0</v>
      </c>
      <c r="BU92" s="106">
        <f t="shared" si="3"/>
        <v>0</v>
      </c>
      <c r="BV92" s="86"/>
      <c r="BW92" s="86" t="str">
        <f>IF('D2'!$BD$5=BY92,'D2'!$BD$4,IF('D2'!$BE$5=BY92,'D2'!$BE$4,IF('D2'!$BF$5=BY92,'D2'!$BF$4,IF('D2'!$BD$7=BY92,'D2'!$BD$6,IF('D2'!$BE$7=BY92,'D2'!$BE$6,IF('D2'!$BF$7=BY92,'D2'!$BF$6,""))))))</f>
        <v/>
      </c>
      <c r="BX92" s="86"/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P93" s="86"/>
      <c r="BQ93" s="86"/>
      <c r="BR93" s="86"/>
      <c r="BS93" s="106">
        <v>26</v>
      </c>
      <c r="BT93" s="106">
        <f t="shared" si="2"/>
        <v>0</v>
      </c>
      <c r="BU93" s="106">
        <f t="shared" si="3"/>
        <v>0</v>
      </c>
      <c r="BV93" s="86"/>
      <c r="BW93" s="86" t="str">
        <f>IF('D2'!$BD$5=BY93,'D2'!$BD$4,IF('D2'!$BE$5=BY93,'D2'!$BE$4,IF('D2'!$BF$5=BY93,'D2'!$BF$4,IF('D2'!$BD$7=BY93,'D2'!$BD$6,IF('D2'!$BE$7=BY93,'D2'!$BE$6,IF('D2'!$BF$7=BY93,'D2'!$BF$6,""))))))</f>
        <v/>
      </c>
      <c r="BX93" s="86"/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P94" s="86"/>
      <c r="BQ94" s="86"/>
      <c r="BR94" s="86"/>
      <c r="BS94" s="106">
        <v>27</v>
      </c>
      <c r="BT94" s="106">
        <f t="shared" si="2"/>
        <v>0</v>
      </c>
      <c r="BU94" s="106">
        <f t="shared" si="3"/>
        <v>0</v>
      </c>
      <c r="BV94" s="86"/>
      <c r="BW94" s="86" t="str">
        <f>IF('D2'!$BD$5=BY94,'D2'!$BD$4,IF('D2'!$BE$5=BY94,'D2'!$BE$4,IF('D2'!$BF$5=BY94,'D2'!$BF$4,IF('D2'!$BD$7=BY94,'D2'!$BD$6,IF('D2'!$BE$7=BY94,'D2'!$BE$6,IF('D2'!$BF$7=BY94,'D2'!$BF$6,""))))))</f>
        <v/>
      </c>
      <c r="BX94" s="86"/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P95" s="86"/>
      <c r="BQ95" s="86"/>
      <c r="BR95" s="86"/>
      <c r="BS95" s="106">
        <v>28</v>
      </c>
      <c r="BT95" s="106">
        <f t="shared" si="2"/>
        <v>0</v>
      </c>
      <c r="BU95" s="106">
        <f t="shared" si="3"/>
        <v>0</v>
      </c>
      <c r="BV95" s="86"/>
      <c r="BW95" s="86" t="str">
        <f>IF('D2'!$BD$5=BY95,'D2'!$BD$4,IF('D2'!$BE$5=BY95,'D2'!$BE$4,IF('D2'!$BF$5=BY95,'D2'!$BF$4,IF('D2'!$BD$7=BY95,'D2'!$BD$6,IF('D2'!$BE$7=BY95,'D2'!$BE$6,IF('D2'!$BF$7=BY95,'D2'!$BF$6,""))))))</f>
        <v/>
      </c>
      <c r="BX95" s="86"/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P96" s="86"/>
      <c r="BQ96" s="86"/>
      <c r="BR96" s="86"/>
      <c r="BS96" s="106">
        <v>29</v>
      </c>
      <c r="BT96" s="106">
        <f t="shared" si="2"/>
        <v>0</v>
      </c>
      <c r="BU96" s="106">
        <f t="shared" si="3"/>
        <v>0</v>
      </c>
      <c r="BV96" s="86"/>
      <c r="BW96" s="86" t="str">
        <f>IF('D2'!$BD$5=BY96,'D2'!$BD$4,IF('D2'!$BE$5=BY96,'D2'!$BE$4,IF('D2'!$BF$5=BY96,'D2'!$BF$4,IF('D2'!$BD$7=BY96,'D2'!$BD$6,IF('D2'!$BE$7=BY96,'D2'!$BE$6,IF('D2'!$BF$7=BY96,'D2'!$BF$6,""))))))</f>
        <v/>
      </c>
      <c r="BX96" s="86"/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P97" s="86"/>
      <c r="BQ97" s="86"/>
      <c r="BR97" s="86"/>
      <c r="BS97" s="106">
        <v>30</v>
      </c>
      <c r="BT97" s="106">
        <f t="shared" si="2"/>
        <v>0</v>
      </c>
      <c r="BU97" s="106">
        <f t="shared" si="3"/>
        <v>0</v>
      </c>
      <c r="BV97" s="86"/>
      <c r="BW97" s="86" t="str">
        <f>IF('D2'!$BD$5=BY97,'D2'!$BD$4,IF('D2'!$BE$5=BY97,'D2'!$BE$4,IF('D2'!$BF$5=BY97,'D2'!$BF$4,IF('D2'!$BD$7=BY97,'D2'!$BD$6,IF('D2'!$BE$7=BY97,'D2'!$BE$6,IF('D2'!$BF$7=BY97,'D2'!$BF$6,""))))))</f>
        <v/>
      </c>
      <c r="BX97" s="86"/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P98" s="86"/>
      <c r="BQ98" s="86"/>
      <c r="BR98" s="86"/>
      <c r="BS98" s="106">
        <v>31</v>
      </c>
      <c r="BT98" s="106">
        <f t="shared" si="2"/>
        <v>0</v>
      </c>
      <c r="BU98" s="106">
        <f t="shared" si="3"/>
        <v>0</v>
      </c>
      <c r="BV98" s="86"/>
      <c r="BW98" s="86" t="str">
        <f>IF('D2'!$BD$5=BY98,'D2'!$BD$4,IF('D2'!$BE$5=BY98,'D2'!$BE$4,IF('D2'!$BF$5=BY98,'D2'!$BF$4,IF('D2'!$BD$7=BY98,'D2'!$BD$6,IF('D2'!$BE$7=BY98,'D2'!$BE$6,IF('D2'!$BF$7=BY98,'D2'!$BF$6,""))))))</f>
        <v/>
      </c>
      <c r="BX98" s="86"/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P99" s="86"/>
      <c r="BQ99" s="86"/>
      <c r="BR99" s="86"/>
      <c r="BS99" s="106">
        <v>32</v>
      </c>
      <c r="BT99" s="106">
        <f t="shared" si="2"/>
        <v>0</v>
      </c>
      <c r="BU99" s="106">
        <f t="shared" si="3"/>
        <v>0</v>
      </c>
      <c r="BV99" s="86"/>
      <c r="BW99" s="86" t="str">
        <f>IF('D2'!$BD$5=BY99,'D2'!$BD$4,IF('D2'!$BE$5=BY99,'D2'!$BE$4,IF('D2'!$BF$5=BY99,'D2'!$BF$4,IF('D2'!$BD$7=BY99,'D2'!$BD$6,IF('D2'!$BE$7=BY99,'D2'!$BE$6,IF('D2'!$BF$7=BY99,'D2'!$BF$6,""))))))</f>
        <v/>
      </c>
      <c r="BX99" s="86"/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P100" s="86"/>
      <c r="BQ100" s="86"/>
      <c r="BR100" s="86"/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V100" s="86"/>
      <c r="BW100" s="86" t="str">
        <f>IF('D2'!$BD$5=BY100,'D2'!$BD$4,IF('D2'!$BE$5=BY100,'D2'!$BE$4,IF('D2'!$BF$5=BY100,'D2'!$BF$4,IF('D2'!$BD$7=BY100,'D2'!$BD$6,IF('D2'!$BE$7=BY100,'D2'!$BE$6,IF('D2'!$BF$7=BY100,'D2'!$BF$6,""))))))</f>
        <v/>
      </c>
      <c r="BX100" s="86"/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P101" s="86"/>
      <c r="BQ101" s="86"/>
      <c r="BR101" s="86"/>
      <c r="BS101" s="106">
        <v>34</v>
      </c>
      <c r="BT101" s="106">
        <f t="shared" si="8"/>
        <v>0</v>
      </c>
      <c r="BU101" s="106">
        <f t="shared" si="9"/>
        <v>0</v>
      </c>
      <c r="BV101" s="86"/>
      <c r="BW101" s="86" t="str">
        <f>IF('D2'!$BD$5=BY101,'D2'!$BD$4,IF('D2'!$BE$5=BY101,'D2'!$BE$4,IF('D2'!$BF$5=BY101,'D2'!$BF$4,IF('D2'!$BD$7=BY101,'D2'!$BD$6,IF('D2'!$BE$7=BY101,'D2'!$BE$6,IF('D2'!$BF$7=BY101,'D2'!$BF$6,""))))))</f>
        <v/>
      </c>
      <c r="BX101" s="86"/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P102" s="86"/>
      <c r="BQ102" s="86"/>
      <c r="BR102" s="86"/>
      <c r="BS102" s="106">
        <v>35</v>
      </c>
      <c r="BT102" s="106">
        <f t="shared" si="8"/>
        <v>0</v>
      </c>
      <c r="BU102" s="106">
        <f t="shared" si="9"/>
        <v>0</v>
      </c>
      <c r="BV102" s="86"/>
      <c r="BW102" s="86" t="str">
        <f>IF('D2'!$BD$5=BY102,'D2'!$BD$4,IF('D2'!$BE$5=BY102,'D2'!$BE$4,IF('D2'!$BF$5=BY102,'D2'!$BF$4,IF('D2'!$BD$7=BY102,'D2'!$BD$6,IF('D2'!$BE$7=BY102,'D2'!$BE$6,IF('D2'!$BF$7=BY102,'D2'!$BF$6,""))))))</f>
        <v/>
      </c>
      <c r="BX102" s="86"/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P103" s="86"/>
      <c r="BQ103" s="86"/>
      <c r="BR103" s="86"/>
      <c r="BS103" s="106">
        <v>36</v>
      </c>
      <c r="BT103" s="106">
        <f t="shared" si="8"/>
        <v>0</v>
      </c>
      <c r="BU103" s="106">
        <f t="shared" si="9"/>
        <v>0</v>
      </c>
      <c r="BV103" s="86"/>
      <c r="BW103" s="86" t="str">
        <f>IF('D2'!$BD$5=BY103,'D2'!$BD$4,IF('D2'!$BE$5=BY103,'D2'!$BE$4,IF('D2'!$BF$5=BY103,'D2'!$BF$4,IF('D2'!$BD$7=BY103,'D2'!$BD$6,IF('D2'!$BE$7=BY103,'D2'!$BE$6,IF('D2'!$BF$7=BY103,'D2'!$BF$6,""))))))</f>
        <v/>
      </c>
      <c r="BX103" s="86"/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P104" s="86"/>
      <c r="BQ104" s="86"/>
      <c r="BR104" s="86"/>
      <c r="BS104" s="106">
        <v>37</v>
      </c>
      <c r="BT104" s="106">
        <f t="shared" si="8"/>
        <v>0</v>
      </c>
      <c r="BU104" s="106">
        <f t="shared" si="9"/>
        <v>0</v>
      </c>
      <c r="BV104" s="86"/>
      <c r="BW104" s="86" t="str">
        <f>IF('D2'!$BD$5=BY104,'D2'!$BD$4,IF('D2'!$BE$5=BY104,'D2'!$BE$4,IF('D2'!$BF$5=BY104,'D2'!$BF$4,IF('D2'!$BD$7=BY104,'D2'!$BD$6,IF('D2'!$BE$7=BY104,'D2'!$BE$6,IF('D2'!$BF$7=BY104,'D2'!$BF$6,""))))))</f>
        <v/>
      </c>
      <c r="BX104" s="86"/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P105" s="86"/>
      <c r="BQ105" s="86"/>
      <c r="BR105" s="86"/>
      <c r="BS105" s="106">
        <v>38</v>
      </c>
      <c r="BT105" s="106">
        <f t="shared" si="8"/>
        <v>0</v>
      </c>
      <c r="BU105" s="106">
        <f t="shared" si="9"/>
        <v>0</v>
      </c>
      <c r="BV105" s="86"/>
      <c r="BW105" s="86" t="str">
        <f>IF('D2'!$BD$5=BY105,'D2'!$BD$4,IF('D2'!$BE$5=BY105,'D2'!$BE$4,IF('D2'!$BF$5=BY105,'D2'!$BF$4,IF('D2'!$BD$7=BY105,'D2'!$BD$6,IF('D2'!$BE$7=BY105,'D2'!$BE$6,IF('D2'!$BF$7=BY105,'D2'!$BF$6,""))))))</f>
        <v/>
      </c>
      <c r="BX105" s="86"/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P106" s="86"/>
      <c r="BQ106" s="86"/>
      <c r="BR106" s="86"/>
      <c r="BS106" s="106">
        <v>39</v>
      </c>
      <c r="BT106" s="106">
        <f t="shared" si="8"/>
        <v>0</v>
      </c>
      <c r="BU106" s="106">
        <f t="shared" si="9"/>
        <v>0</v>
      </c>
      <c r="BV106" s="86"/>
      <c r="BW106" s="86" t="str">
        <f>IF('D2'!$BD$5=BY106,'D2'!$BD$4,IF('D2'!$BE$5=BY106,'D2'!$BE$4,IF('D2'!$BF$5=BY106,'D2'!$BF$4,IF('D2'!$BD$7=BY106,'D2'!$BD$6,IF('D2'!$BE$7=BY106,'D2'!$BE$6,IF('D2'!$BF$7=BY106,'D2'!$BF$6,""))))))</f>
        <v/>
      </c>
      <c r="BX106" s="86"/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P107" s="86"/>
      <c r="BQ107" s="86"/>
      <c r="BR107" s="86"/>
      <c r="BS107" s="106">
        <v>40</v>
      </c>
      <c r="BT107" s="106">
        <f t="shared" si="8"/>
        <v>0</v>
      </c>
      <c r="BU107" s="106">
        <f t="shared" si="9"/>
        <v>0</v>
      </c>
      <c r="BV107" s="86"/>
      <c r="BW107" s="86" t="str">
        <f>IF('D2'!$BD$5=BY107,'D2'!$BD$4,IF('D2'!$BE$5=BY107,'D2'!$BE$4,IF('D2'!$BF$5=BY107,'D2'!$BF$4,IF('D2'!$BD$7=BY107,'D2'!$BD$6,IF('D2'!$BE$7=BY107,'D2'!$BE$6,IF('D2'!$BF$7=BY107,'D2'!$BF$6,""))))))</f>
        <v/>
      </c>
      <c r="BX107" s="86"/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P108" s="86"/>
      <c r="BQ108" s="86"/>
      <c r="BR108" s="86"/>
      <c r="BS108" s="106">
        <v>41</v>
      </c>
      <c r="BT108" s="106">
        <f t="shared" si="8"/>
        <v>0</v>
      </c>
      <c r="BU108" s="106">
        <f t="shared" si="9"/>
        <v>0</v>
      </c>
      <c r="BV108" s="86"/>
      <c r="BW108" s="86" t="str">
        <f>IF('D2'!$BD$5=BY108,'D2'!$BD$4,IF('D2'!$BE$5=BY108,'D2'!$BE$4,IF('D2'!$BF$5=BY108,'D2'!$BF$4,IF('D2'!$BD$7=BY108,'D2'!$BD$6,IF('D2'!$BE$7=BY108,'D2'!$BE$6,IF('D2'!$BF$7=BY108,'D2'!$BF$6,""))))))</f>
        <v/>
      </c>
      <c r="BX108" s="86"/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P109" s="86"/>
      <c r="BQ109" s="86"/>
      <c r="BR109" s="86"/>
      <c r="BS109" s="106">
        <v>42</v>
      </c>
      <c r="BT109" s="106">
        <f t="shared" si="8"/>
        <v>0</v>
      </c>
      <c r="BU109" s="106">
        <f t="shared" si="9"/>
        <v>0</v>
      </c>
      <c r="BV109" s="86"/>
      <c r="BW109" s="86" t="str">
        <f>IF('D2'!$BD$5=BY109,'D2'!$BD$4,IF('D2'!$BE$5=BY109,'D2'!$BE$4,IF('D2'!$BF$5=BY109,'D2'!$BF$4,IF('D2'!$BD$7=BY109,'D2'!$BD$6,IF('D2'!$BE$7=BY109,'D2'!$BE$6,IF('D2'!$BF$7=BY109,'D2'!$BF$6,""))))))</f>
        <v/>
      </c>
      <c r="BX109" s="86"/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P110" s="86"/>
      <c r="BQ110" s="86"/>
      <c r="BR110" s="86"/>
      <c r="BS110" s="106">
        <v>43</v>
      </c>
      <c r="BT110" s="106">
        <f t="shared" si="8"/>
        <v>0</v>
      </c>
      <c r="BU110" s="106">
        <f t="shared" si="9"/>
        <v>0</v>
      </c>
      <c r="BV110" s="86"/>
      <c r="BW110" s="86" t="str">
        <f>IF('D2'!$BD$5=BY110,'D2'!$BD$4,IF('D2'!$BE$5=BY110,'D2'!$BE$4,IF('D2'!$BF$5=BY110,'D2'!$BF$4,IF('D2'!$BD$7=BY110,'D2'!$BD$6,IF('D2'!$BE$7=BY110,'D2'!$BE$6,IF('D2'!$BF$7=BY110,'D2'!$BF$6,""))))))</f>
        <v/>
      </c>
      <c r="BX110" s="86"/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P111" s="86"/>
      <c r="BQ111" s="86"/>
      <c r="BR111" s="86"/>
      <c r="BS111" s="106">
        <v>44</v>
      </c>
      <c r="BT111" s="106">
        <f t="shared" si="8"/>
        <v>0</v>
      </c>
      <c r="BU111" s="106">
        <f t="shared" si="9"/>
        <v>0</v>
      </c>
      <c r="BV111" s="86"/>
      <c r="BW111" s="86" t="str">
        <f>IF('D2'!$BD$5=BY111,'D2'!$BD$4,IF('D2'!$BE$5=BY111,'D2'!$BE$4,IF('D2'!$BF$5=BY111,'D2'!$BF$4,IF('D2'!$BD$7=BY111,'D2'!$BD$6,IF('D2'!$BE$7=BY111,'D2'!$BE$6,IF('D2'!$BF$7=BY111,'D2'!$BF$6,""))))))</f>
        <v/>
      </c>
      <c r="BX111" s="86"/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P112" s="86"/>
      <c r="BQ112" s="86"/>
      <c r="BR112" s="86"/>
      <c r="BS112" s="106">
        <v>45</v>
      </c>
      <c r="BT112" s="106">
        <f t="shared" si="8"/>
        <v>0</v>
      </c>
      <c r="BU112" s="106">
        <f t="shared" si="9"/>
        <v>0</v>
      </c>
      <c r="BV112" s="86"/>
      <c r="BW112" s="86" t="str">
        <f>IF('D2'!$BD$5=BY112,'D2'!$BD$4,IF('D2'!$BE$5=BY112,'D2'!$BE$4,IF('D2'!$BF$5=BY112,'D2'!$BF$4,IF('D2'!$BD$7=BY112,'D2'!$BD$6,IF('D2'!$BE$7=BY112,'D2'!$BE$6,IF('D2'!$BF$7=BY112,'D2'!$BF$6,""))))))</f>
        <v/>
      </c>
      <c r="BX112" s="86"/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P113" s="86"/>
      <c r="BQ113" s="86"/>
      <c r="BR113" s="86"/>
      <c r="BS113" s="106">
        <v>46</v>
      </c>
      <c r="BT113" s="106">
        <f t="shared" si="8"/>
        <v>0</v>
      </c>
      <c r="BU113" s="106">
        <f t="shared" si="9"/>
        <v>0</v>
      </c>
      <c r="BV113" s="86"/>
      <c r="BW113" s="86" t="str">
        <f>IF('D2'!$BD$5=BY113,'D2'!$BD$4,IF('D2'!$BE$5=BY113,'D2'!$BE$4,IF('D2'!$BF$5=BY113,'D2'!$BF$4,IF('D2'!$BD$7=BY113,'D2'!$BD$6,IF('D2'!$BE$7=BY113,'D2'!$BE$6,IF('D2'!$BF$7=BY113,'D2'!$BF$6,""))))))</f>
        <v/>
      </c>
      <c r="BX113" s="86"/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P114" s="86"/>
      <c r="BQ114" s="86"/>
      <c r="BR114" s="86"/>
      <c r="BS114" s="106">
        <v>47</v>
      </c>
      <c r="BT114" s="106">
        <f t="shared" si="8"/>
        <v>0</v>
      </c>
      <c r="BU114" s="106">
        <f t="shared" si="9"/>
        <v>0</v>
      </c>
      <c r="BV114" s="86"/>
      <c r="BW114" s="86" t="str">
        <f>IF('D2'!$BD$5=BY114,'D2'!$BD$4,IF('D2'!$BE$5=BY114,'D2'!$BE$4,IF('D2'!$BF$5=BY114,'D2'!$BF$4,IF('D2'!$BD$7=BY114,'D2'!$BD$6,IF('D2'!$BE$7=BY114,'D2'!$BE$6,IF('D2'!$BF$7=BY114,'D2'!$BF$6,""))))))</f>
        <v/>
      </c>
      <c r="BX114" s="86"/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P115" s="86"/>
      <c r="BQ115" s="86"/>
      <c r="BR115" s="86"/>
      <c r="BS115" s="106">
        <v>48</v>
      </c>
      <c r="BT115" s="106">
        <f t="shared" si="8"/>
        <v>0</v>
      </c>
      <c r="BU115" s="106">
        <f t="shared" si="9"/>
        <v>0</v>
      </c>
      <c r="BV115" s="86"/>
      <c r="BW115" s="86" t="str">
        <f>IF('D2'!$BD$5=BY115,'D2'!$BD$4,IF('D2'!$BE$5=BY115,'D2'!$BE$4,IF('D2'!$BF$5=BY115,'D2'!$BF$4,IF('D2'!$BD$7=BY115,'D2'!$BD$6,IF('D2'!$BE$7=BY115,'D2'!$BE$6,IF('D2'!$BF$7=BY115,'D2'!$BF$6,""))))))</f>
        <v/>
      </c>
      <c r="BX115" s="86"/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P116" s="86"/>
      <c r="BQ116" s="86"/>
      <c r="BR116" s="86"/>
      <c r="BS116" s="106">
        <v>49</v>
      </c>
      <c r="BT116" s="106">
        <f t="shared" si="8"/>
        <v>0</v>
      </c>
      <c r="BU116" s="106">
        <f t="shared" si="9"/>
        <v>0</v>
      </c>
      <c r="BV116" s="86"/>
      <c r="BW116" s="86" t="str">
        <f>IF('D2'!$BD$5=BY116,'D2'!$BD$4,IF('D2'!$BE$5=BY116,'D2'!$BE$4,IF('D2'!$BF$5=BY116,'D2'!$BF$4,IF('D2'!$BD$7=BY116,'D2'!$BD$6,IF('D2'!$BE$7=BY116,'D2'!$BE$6,IF('D2'!$BF$7=BY116,'D2'!$BF$6,""))))))</f>
        <v/>
      </c>
      <c r="BX116" s="86"/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P117" s="86"/>
      <c r="BQ117" s="86"/>
      <c r="BR117" s="86"/>
      <c r="BS117" s="106">
        <v>50</v>
      </c>
      <c r="BT117" s="106">
        <f t="shared" si="8"/>
        <v>0</v>
      </c>
      <c r="BU117" s="106">
        <f t="shared" si="9"/>
        <v>0</v>
      </c>
      <c r="BV117" s="86"/>
      <c r="BW117" s="86" t="str">
        <f>IF('D2'!$BD$5=BY117,'D2'!$BD$4,IF('D2'!$BE$5=BY117,'D2'!$BE$4,IF('D2'!$BF$5=BY117,'D2'!$BF$4,IF('D2'!$BD$7=BY117,'D2'!$BD$6,IF('D2'!$BE$7=BY117,'D2'!$BE$6,IF('D2'!$BF$7=BY117,'D2'!$BF$6,""))))))</f>
        <v/>
      </c>
      <c r="BX117" s="86"/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P118" s="86"/>
      <c r="BQ118" s="86"/>
      <c r="BR118" s="86"/>
      <c r="BS118" s="106">
        <v>51</v>
      </c>
      <c r="BT118" s="106">
        <f t="shared" si="8"/>
        <v>0</v>
      </c>
      <c r="BU118" s="106">
        <f t="shared" si="9"/>
        <v>0</v>
      </c>
      <c r="BV118" s="86"/>
      <c r="BW118" s="86" t="str">
        <f>IF('D2'!$BD$5=BY118,'D2'!$BD$4,IF('D2'!$BE$5=BY118,'D2'!$BE$4,IF('D2'!$BF$5=BY118,'D2'!$BF$4,IF('D2'!$BD$7=BY118,'D2'!$BD$6,IF('D2'!$BE$7=BY118,'D2'!$BE$6,IF('D2'!$BF$7=BY118,'D2'!$BF$6,""))))))</f>
        <v/>
      </c>
      <c r="BX118" s="86"/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P119" s="86"/>
      <c r="BQ119" s="86"/>
      <c r="BR119" s="86"/>
      <c r="BS119" s="106">
        <v>52</v>
      </c>
      <c r="BT119" s="106">
        <f t="shared" si="8"/>
        <v>0</v>
      </c>
      <c r="BU119" s="106">
        <f t="shared" si="9"/>
        <v>0</v>
      </c>
      <c r="BV119" s="86"/>
      <c r="BW119" s="86" t="str">
        <f>IF('D2'!$BD$5=BY119,'D2'!$BD$4,IF('D2'!$BE$5=BY119,'D2'!$BE$4,IF('D2'!$BF$5=BY119,'D2'!$BF$4,IF('D2'!$BD$7=BY119,'D2'!$BD$6,IF('D2'!$BE$7=BY119,'D2'!$BE$6,IF('D2'!$BF$7=BY119,'D2'!$BF$6,""))))))</f>
        <v/>
      </c>
      <c r="BX119" s="86"/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P120" s="86"/>
      <c r="BQ120" s="86"/>
      <c r="BR120" s="86"/>
      <c r="BS120" s="106">
        <v>53</v>
      </c>
      <c r="BT120" s="106">
        <f t="shared" si="8"/>
        <v>0</v>
      </c>
      <c r="BU120" s="106">
        <f t="shared" si="9"/>
        <v>0</v>
      </c>
      <c r="BV120" s="86"/>
      <c r="BW120" s="86" t="str">
        <f>IF('D2'!$BD$5=BY120,'D2'!$BD$4,IF('D2'!$BE$5=BY120,'D2'!$BE$4,IF('D2'!$BF$5=BY120,'D2'!$BF$4,IF('D2'!$BD$7=BY120,'D2'!$BD$6,IF('D2'!$BE$7=BY120,'D2'!$BE$6,IF('D2'!$BF$7=BY120,'D2'!$BF$6,""))))))</f>
        <v/>
      </c>
      <c r="BX120" s="86"/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P121" s="86"/>
      <c r="BQ121" s="86"/>
      <c r="BR121" s="86"/>
      <c r="BS121" s="106">
        <v>54</v>
      </c>
      <c r="BT121" s="106">
        <f t="shared" si="8"/>
        <v>0</v>
      </c>
      <c r="BU121" s="106">
        <f t="shared" si="9"/>
        <v>0</v>
      </c>
      <c r="BV121" s="86"/>
      <c r="BW121" s="86" t="str">
        <f>IF('D2'!$BD$5=BY121,'D2'!$BD$4,IF('D2'!$BE$5=BY121,'D2'!$BE$4,IF('D2'!$BF$5=BY121,'D2'!$BF$4,IF('D2'!$BD$7=BY121,'D2'!$BD$6,IF('D2'!$BE$7=BY121,'D2'!$BE$6,IF('D2'!$BF$7=BY121,'D2'!$BF$6,""))))))</f>
        <v/>
      </c>
      <c r="BX121" s="86"/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P122" s="86"/>
      <c r="BQ122" s="86"/>
      <c r="BR122" s="86"/>
      <c r="BS122" s="106">
        <v>55</v>
      </c>
      <c r="BT122" s="106">
        <f t="shared" si="8"/>
        <v>0</v>
      </c>
      <c r="BU122" s="106">
        <f t="shared" si="9"/>
        <v>0</v>
      </c>
      <c r="BV122" s="86"/>
      <c r="BW122" s="86" t="str">
        <f>IF('D2'!$BD$5=BY122,'D2'!$BD$4,IF('D2'!$BE$5=BY122,'D2'!$BE$4,IF('D2'!$BF$5=BY122,'D2'!$BF$4,IF('D2'!$BD$7=BY122,'D2'!$BD$6,IF('D2'!$BE$7=BY122,'D2'!$BE$6,IF('D2'!$BF$7=BY122,'D2'!$BF$6,""))))))</f>
        <v/>
      </c>
      <c r="BX122" s="86"/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P123" s="86"/>
      <c r="BQ123" s="86"/>
      <c r="BR123" s="86"/>
      <c r="BS123" s="106">
        <v>56</v>
      </c>
      <c r="BT123" s="106">
        <f t="shared" si="8"/>
        <v>0</v>
      </c>
      <c r="BU123" s="106">
        <f t="shared" si="9"/>
        <v>0</v>
      </c>
      <c r="BV123" s="86"/>
      <c r="BW123" s="86" t="str">
        <f>IF('D2'!$BD$5=BY123,'D2'!$BD$4,IF('D2'!$BE$5=BY123,'D2'!$BE$4,IF('D2'!$BF$5=BY123,'D2'!$BF$4,IF('D2'!$BD$7=BY123,'D2'!$BD$6,IF('D2'!$BE$7=BY123,'D2'!$BE$6,IF('D2'!$BF$7=BY123,'D2'!$BF$6,""))))))</f>
        <v/>
      </c>
      <c r="BX123" s="86"/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P124" s="86"/>
      <c r="BQ124" s="86"/>
      <c r="BR124" s="86"/>
      <c r="BS124" s="106">
        <v>57</v>
      </c>
      <c r="BT124" s="106">
        <f t="shared" si="8"/>
        <v>0</v>
      </c>
      <c r="BU124" s="106">
        <f t="shared" si="9"/>
        <v>0</v>
      </c>
      <c r="BV124" s="86"/>
      <c r="BW124" s="86" t="str">
        <f>IF('D2'!$BD$5=BY124,'D2'!$BD$4,IF('D2'!$BE$5=BY124,'D2'!$BE$4,IF('D2'!$BF$5=BY124,'D2'!$BF$4,IF('D2'!$BD$7=BY124,'D2'!$BD$6,IF('D2'!$BE$7=BY124,'D2'!$BE$6,IF('D2'!$BF$7=BY124,'D2'!$BF$6,""))))))</f>
        <v/>
      </c>
      <c r="BX124" s="86"/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P125" s="86"/>
      <c r="BQ125" s="86"/>
      <c r="BR125" s="86"/>
      <c r="BS125" s="106">
        <v>58</v>
      </c>
      <c r="BT125" s="106">
        <f t="shared" si="8"/>
        <v>0</v>
      </c>
      <c r="BU125" s="106">
        <f t="shared" si="9"/>
        <v>0</v>
      </c>
      <c r="BV125" s="86"/>
      <c r="BW125" s="86" t="str">
        <f>IF('D2'!$BD$5=BY125,'D2'!$BD$4,IF('D2'!$BE$5=BY125,'D2'!$BE$4,IF('D2'!$BF$5=BY125,'D2'!$BF$4,IF('D2'!$BD$7=BY125,'D2'!$BD$6,IF('D2'!$BE$7=BY125,'D2'!$BE$6,IF('D2'!$BF$7=BY125,'D2'!$BF$6,""))))))</f>
        <v/>
      </c>
      <c r="BX125" s="86"/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P126" s="86"/>
      <c r="BQ126" s="86"/>
      <c r="BR126" s="86"/>
      <c r="BS126" s="106">
        <v>59</v>
      </c>
      <c r="BT126" s="106">
        <f t="shared" si="8"/>
        <v>0</v>
      </c>
      <c r="BU126" s="106">
        <f t="shared" si="9"/>
        <v>0</v>
      </c>
      <c r="BV126" s="86"/>
      <c r="BW126" s="86" t="str">
        <f>IF('D2'!$BD$5=BY126,'D2'!$BD$4,IF('D2'!$BE$5=BY126,'D2'!$BE$4,IF('D2'!$BF$5=BY126,'D2'!$BF$4,IF('D2'!$BD$7=BY126,'D2'!$BD$6,IF('D2'!$BE$7=BY126,'D2'!$BE$6,IF('D2'!$BF$7=BY126,'D2'!$BF$6,""))))))</f>
        <v/>
      </c>
      <c r="BX126" s="86"/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P127" s="86"/>
      <c r="BQ127" s="86"/>
      <c r="BR127" s="86"/>
      <c r="BS127" s="106">
        <v>60</v>
      </c>
      <c r="BT127" s="106">
        <f t="shared" si="8"/>
        <v>0</v>
      </c>
      <c r="BU127" s="106">
        <f t="shared" si="9"/>
        <v>0</v>
      </c>
      <c r="BV127" s="86"/>
      <c r="BW127" s="86" t="str">
        <f>IF('D2'!$BD$5=BY127,'D2'!$BD$4,IF('D2'!$BE$5=BY127,'D2'!$BE$4,IF('D2'!$BF$5=BY127,'D2'!$BF$4,IF('D2'!$BD$7=BY127,'D2'!$BD$6,IF('D2'!$BE$7=BY127,'D2'!$BE$6,IF('D2'!$BF$7=BY127,'D2'!$BF$6,""))))))</f>
        <v/>
      </c>
      <c r="BX127" s="86"/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P128" s="86"/>
      <c r="BQ128" s="86"/>
      <c r="BR128" s="86"/>
      <c r="BS128" s="106">
        <v>61</v>
      </c>
      <c r="BT128" s="106">
        <f t="shared" si="8"/>
        <v>0</v>
      </c>
      <c r="BU128" s="106">
        <f t="shared" si="9"/>
        <v>0</v>
      </c>
      <c r="BV128" s="86"/>
      <c r="BW128" s="86" t="str">
        <f>IF('D2'!$BD$5=BY128,'D2'!$BD$4,IF('D2'!$BE$5=BY128,'D2'!$BE$4,IF('D2'!$BF$5=BY128,'D2'!$BF$4,IF('D2'!$BD$7=BY128,'D2'!$BD$6,IF('D2'!$BE$7=BY128,'D2'!$BE$6,IF('D2'!$BF$7=BY128,'D2'!$BF$6,""))))))</f>
        <v/>
      </c>
      <c r="BX128" s="86"/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P129" s="86"/>
      <c r="BQ129" s="86"/>
      <c r="BR129" s="86"/>
      <c r="BS129" s="106">
        <v>62</v>
      </c>
      <c r="BT129" s="106">
        <f t="shared" si="8"/>
        <v>0</v>
      </c>
      <c r="BU129" s="106">
        <f t="shared" si="9"/>
        <v>0</v>
      </c>
      <c r="BV129" s="86"/>
      <c r="BW129" s="86" t="str">
        <f>IF('D2'!$BD$5=BY129,'D2'!$BD$4,IF('D2'!$BE$5=BY129,'D2'!$BE$4,IF('D2'!$BF$5=BY129,'D2'!$BF$4,IF('D2'!$BD$7=BY129,'D2'!$BD$6,IF('D2'!$BE$7=BY129,'D2'!$BE$6,IF('D2'!$BF$7=BY129,'D2'!$BF$6,""))))))</f>
        <v/>
      </c>
      <c r="BX129" s="86"/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P130" s="86"/>
      <c r="BQ130" s="86"/>
      <c r="BR130" s="86"/>
      <c r="BS130" s="106">
        <v>63</v>
      </c>
      <c r="BT130" s="106">
        <f t="shared" si="8"/>
        <v>0</v>
      </c>
      <c r="BU130" s="106">
        <f t="shared" si="9"/>
        <v>0</v>
      </c>
      <c r="BV130" s="86"/>
      <c r="BW130" s="86" t="str">
        <f>IF('D2'!$BD$5=BY130,'D2'!$BD$4,IF('D2'!$BE$5=BY130,'D2'!$BE$4,IF('D2'!$BF$5=BY130,'D2'!$BF$4,IF('D2'!$BD$7=BY130,'D2'!$BD$6,IF('D2'!$BE$7=BY130,'D2'!$BE$6,IF('D2'!$BF$7=BY130,'D2'!$BF$6,""))))))</f>
        <v/>
      </c>
      <c r="BX130" s="86"/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P131" s="86"/>
      <c r="BQ131" s="86"/>
      <c r="BR131" s="86"/>
      <c r="BS131" s="106">
        <v>64</v>
      </c>
      <c r="BT131" s="106">
        <f t="shared" si="8"/>
        <v>0</v>
      </c>
      <c r="BU131" s="106">
        <f t="shared" si="9"/>
        <v>0</v>
      </c>
      <c r="BV131" s="86"/>
      <c r="BW131" s="86" t="str">
        <f>IF('D2'!$BD$5=BY131,'D2'!$BD$4,IF('D2'!$BE$5=BY131,'D2'!$BE$4,IF('D2'!$BF$5=BY131,'D2'!$BF$4,IF('D2'!$BD$7=BY131,'D2'!$BD$6,IF('D2'!$BE$7=BY131,'D2'!$BE$6,IF('D2'!$BF$7=BY131,'D2'!$BF$6,""))))))</f>
        <v/>
      </c>
      <c r="BX131" s="86"/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P132" s="86"/>
      <c r="BQ132" s="86"/>
      <c r="BR132" s="86"/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V132" s="86"/>
      <c r="BW132" s="86" t="str">
        <f>IF('D2'!$BD$5=BY132,'D2'!$BD$4,IF('D2'!$BE$5=BY132,'D2'!$BE$4,IF('D2'!$BF$5=BY132,'D2'!$BF$4,IF('D2'!$BD$7=BY132,'D2'!$BD$6,IF('D2'!$BE$7=BY132,'D2'!$BE$6,IF('D2'!$BF$7=BY132,'D2'!$BF$6,""))))))</f>
        <v/>
      </c>
      <c r="BX132" s="86"/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P133" s="86"/>
      <c r="BQ133" s="86"/>
      <c r="BR133" s="86"/>
      <c r="BS133" s="106">
        <v>66</v>
      </c>
      <c r="BT133" s="106">
        <f t="shared" si="14"/>
        <v>0</v>
      </c>
      <c r="BU133" s="106">
        <f t="shared" si="15"/>
        <v>0</v>
      </c>
      <c r="BV133" s="86"/>
      <c r="BW133" s="86" t="str">
        <f>IF('D2'!$BD$5=BY133,'D2'!$BD$4,IF('D2'!$BE$5=BY133,'D2'!$BE$4,IF('D2'!$BF$5=BY133,'D2'!$BF$4,IF('D2'!$BD$7=BY133,'D2'!$BD$6,IF('D2'!$BE$7=BY133,'D2'!$BE$6,IF('D2'!$BF$7=BY133,'D2'!$BF$6,""))))))</f>
        <v/>
      </c>
      <c r="BX133" s="86"/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P134" s="86"/>
      <c r="BQ134" s="86"/>
      <c r="BR134" s="86"/>
      <c r="BS134" s="106">
        <v>67</v>
      </c>
      <c r="BT134" s="106">
        <f t="shared" si="14"/>
        <v>0</v>
      </c>
      <c r="BU134" s="106">
        <f t="shared" si="15"/>
        <v>0</v>
      </c>
      <c r="BV134" s="86"/>
      <c r="BW134" s="86" t="str">
        <f>IF('D2'!$BD$5=BY134,'D2'!$BD$4,IF('D2'!$BE$5=BY134,'D2'!$BE$4,IF('D2'!$BF$5=BY134,'D2'!$BF$4,IF('D2'!$BD$7=BY134,'D2'!$BD$6,IF('D2'!$BE$7=BY134,'D2'!$BE$6,IF('D2'!$BF$7=BY134,'D2'!$BF$6,""))))))</f>
        <v/>
      </c>
      <c r="BX134" s="86"/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P135" s="86"/>
      <c r="BQ135" s="86"/>
      <c r="BR135" s="86"/>
      <c r="BS135" s="106">
        <v>68</v>
      </c>
      <c r="BT135" s="106">
        <f t="shared" si="14"/>
        <v>0</v>
      </c>
      <c r="BU135" s="106">
        <f t="shared" si="15"/>
        <v>0</v>
      </c>
      <c r="BV135" s="86"/>
      <c r="BW135" s="86" t="str">
        <f>IF('D2'!$BD$5=BY135,'D2'!$BD$4,IF('D2'!$BE$5=BY135,'D2'!$BE$4,IF('D2'!$BF$5=BY135,'D2'!$BF$4,IF('D2'!$BD$7=BY135,'D2'!$BD$6,IF('D2'!$BE$7=BY135,'D2'!$BE$6,IF('D2'!$BF$7=BY135,'D2'!$BF$6,""))))))</f>
        <v/>
      </c>
      <c r="BX135" s="86"/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P136" s="86"/>
      <c r="BQ136" s="86"/>
      <c r="BR136" s="86"/>
      <c r="BS136" s="106">
        <v>69</v>
      </c>
      <c r="BT136" s="106">
        <f t="shared" si="14"/>
        <v>0</v>
      </c>
      <c r="BU136" s="106">
        <f t="shared" si="15"/>
        <v>0</v>
      </c>
      <c r="BV136" s="86"/>
      <c r="BW136" s="86" t="str">
        <f>IF('D2'!$BD$5=BY136,'D2'!$BD$4,IF('D2'!$BE$5=BY136,'D2'!$BE$4,IF('D2'!$BF$5=BY136,'D2'!$BF$4,IF('D2'!$BD$7=BY136,'D2'!$BD$6,IF('D2'!$BE$7=BY136,'D2'!$BE$6,IF('D2'!$BF$7=BY136,'D2'!$BF$6,""))))))</f>
        <v/>
      </c>
      <c r="BX136" s="86"/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P137" s="86"/>
      <c r="BQ137" s="86"/>
      <c r="BR137" s="86"/>
      <c r="BS137" s="106">
        <v>70</v>
      </c>
      <c r="BT137" s="106">
        <f t="shared" si="14"/>
        <v>0</v>
      </c>
      <c r="BU137" s="106">
        <f t="shared" si="15"/>
        <v>0</v>
      </c>
      <c r="BV137" s="86"/>
      <c r="BW137" s="86" t="str">
        <f>IF('D2'!$BD$5=BY137,'D2'!$BD$4,IF('D2'!$BE$5=BY137,'D2'!$BE$4,IF('D2'!$BF$5=BY137,'D2'!$BF$4,IF('D2'!$BD$7=BY137,'D2'!$BD$6,IF('D2'!$BE$7=BY137,'D2'!$BE$6,IF('D2'!$BF$7=BY137,'D2'!$BF$6,""))))))</f>
        <v/>
      </c>
      <c r="BX137" s="86"/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P138" s="86"/>
      <c r="BQ138" s="86"/>
      <c r="BR138" s="86"/>
      <c r="BS138" s="106">
        <v>71</v>
      </c>
      <c r="BT138" s="106">
        <f t="shared" si="14"/>
        <v>0</v>
      </c>
      <c r="BU138" s="106">
        <f t="shared" si="15"/>
        <v>0</v>
      </c>
      <c r="BV138" s="86"/>
      <c r="BW138" s="86" t="str">
        <f>IF('D2'!$BD$5=BY138,'D2'!$BD$4,IF('D2'!$BE$5=BY138,'D2'!$BE$4,IF('D2'!$BF$5=BY138,'D2'!$BF$4,IF('D2'!$BD$7=BY138,'D2'!$BD$6,IF('D2'!$BE$7=BY138,'D2'!$BE$6,IF('D2'!$BF$7=BY138,'D2'!$BF$6,""))))))</f>
        <v/>
      </c>
      <c r="BX138" s="86"/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P139" s="86"/>
      <c r="BQ139" s="86"/>
      <c r="BR139" s="86"/>
      <c r="BS139" s="106">
        <v>72</v>
      </c>
      <c r="BT139" s="106">
        <f t="shared" si="14"/>
        <v>0</v>
      </c>
      <c r="BU139" s="106">
        <f t="shared" si="15"/>
        <v>0</v>
      </c>
      <c r="BV139" s="86"/>
      <c r="BW139" s="86" t="str">
        <f>IF('D2'!$BD$5=BY139,'D2'!$BD$4,IF('D2'!$BE$5=BY139,'D2'!$BE$4,IF('D2'!$BF$5=BY139,'D2'!$BF$4,IF('D2'!$BD$7=BY139,'D2'!$BD$6,IF('D2'!$BE$7=BY139,'D2'!$BE$6,IF('D2'!$BF$7=BY139,'D2'!$BF$6,""))))))</f>
        <v/>
      </c>
      <c r="BX139" s="86"/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P140" s="86"/>
      <c r="BQ140" s="86"/>
      <c r="BR140" s="86"/>
      <c r="BS140" s="106">
        <v>73</v>
      </c>
      <c r="BT140" s="106">
        <f t="shared" si="14"/>
        <v>0</v>
      </c>
      <c r="BU140" s="106">
        <f t="shared" si="15"/>
        <v>0</v>
      </c>
      <c r="BV140" s="86"/>
      <c r="BW140" s="86" t="str">
        <f>IF('D2'!$BD$5=BY140,'D2'!$BD$4,IF('D2'!$BE$5=BY140,'D2'!$BE$4,IF('D2'!$BF$5=BY140,'D2'!$BF$4,IF('D2'!$BD$7=BY140,'D2'!$BD$6,IF('D2'!$BE$7=BY140,'D2'!$BE$6,IF('D2'!$BF$7=BY140,'D2'!$BF$6,""))))))</f>
        <v/>
      </c>
      <c r="BX140" s="86"/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P141" s="86"/>
      <c r="BQ141" s="86"/>
      <c r="BR141" s="86"/>
      <c r="BS141" s="106">
        <v>74</v>
      </c>
      <c r="BT141" s="106">
        <f t="shared" si="14"/>
        <v>0</v>
      </c>
      <c r="BU141" s="106">
        <f t="shared" si="15"/>
        <v>0</v>
      </c>
      <c r="BV141" s="86"/>
      <c r="BW141" s="86"/>
      <c r="BX141" s="86"/>
      <c r="BY141" s="86"/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P142" s="86"/>
      <c r="BQ142" s="86"/>
      <c r="BR142" s="86"/>
      <c r="BS142" s="106">
        <v>75</v>
      </c>
      <c r="BT142" s="106">
        <f t="shared" si="14"/>
        <v>0</v>
      </c>
      <c r="BU142" s="106">
        <f t="shared" si="15"/>
        <v>0</v>
      </c>
      <c r="BV142" s="86"/>
      <c r="BW142" s="86"/>
      <c r="BX142" s="86"/>
      <c r="BY142" s="86"/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P143" s="86"/>
      <c r="BQ143" s="86"/>
      <c r="BR143" s="86"/>
      <c r="BS143" s="106">
        <v>76</v>
      </c>
      <c r="BT143" s="106">
        <f t="shared" si="14"/>
        <v>0</v>
      </c>
      <c r="BU143" s="106">
        <f t="shared" si="15"/>
        <v>0</v>
      </c>
      <c r="BV143" s="86"/>
      <c r="BW143" s="86"/>
      <c r="BX143" s="86"/>
      <c r="BY143" s="86"/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</row>
    <row r="145" spans="40:77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</row>
    <row r="146" spans="40:77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</row>
    <row r="147" spans="40:77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</row>
    <row r="148" spans="40:77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</row>
    <row r="149" spans="40:77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</row>
    <row r="150" spans="40:77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</row>
    <row r="151" spans="40:77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</row>
    <row r="152" spans="40:77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77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77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77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77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77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77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77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77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5748031496062992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A164"/>
  <sheetViews>
    <sheetView showGridLines="0" zoomScale="30" zoomScaleNormal="30" workbookViewId="0">
      <selection activeCell="AA6" sqref="AA6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8" width="11.42578125" style="86"/>
    <col min="79" max="16384" width="11.42578125" style="104"/>
  </cols>
  <sheetData>
    <row r="1" spans="1:104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1:104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1:104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1:104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1:104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Cartes'!$C$11="","",'Balises - Cartes'!$C$11)</f>
        <v>2</v>
      </c>
      <c r="BE5" s="110" t="str">
        <f>IF('Balises - Cartes'!$D$11="","",'Balises - Cartes'!$D$11)</f>
        <v/>
      </c>
      <c r="BF5" s="110" t="str">
        <f>IF('Balises - Cartes'!$E$11="","",'Balises - Cartes'!$E$11)</f>
        <v/>
      </c>
      <c r="BG5" s="88"/>
      <c r="BH5" s="88"/>
      <c r="BI5" s="88"/>
      <c r="BJ5" s="88" t="s">
        <v>40</v>
      </c>
      <c r="BK5" s="88"/>
      <c r="BL5" s="88"/>
      <c r="BM5" s="88"/>
    </row>
    <row r="6" spans="1:104" ht="39" customHeight="1" x14ac:dyDescent="0.25">
      <c r="A6" s="104">
        <v>0</v>
      </c>
      <c r="B6" s="530" t="s">
        <v>158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1:104" ht="39" customHeight="1" thickBot="1" x14ac:dyDescent="0.3">
      <c r="A7" s="104">
        <v>0</v>
      </c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Cartes'!$F$11="","",'Balises - Cartes'!$F$11)</f>
        <v/>
      </c>
      <c r="BE7" s="99" t="str">
        <f>IF('Balises - Cartes'!$G$11="","",'Balises - Cartes'!$G$11)</f>
        <v/>
      </c>
      <c r="BF7" s="99" t="str">
        <f>IF('Balises - Cartes'!$H$11="","",'Balises - Cartes'!$H$11)</f>
        <v/>
      </c>
      <c r="BG7" s="88"/>
      <c r="BH7" s="88"/>
      <c r="BI7" s="88"/>
      <c r="BJ7" s="88"/>
      <c r="BK7" s="88"/>
      <c r="BL7" s="88"/>
      <c r="BM7" s="88"/>
    </row>
    <row r="8" spans="1:104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1:104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IF('D3'!$BD$5=4,'D3'!$BD$4,IF('D3'!$BE$5=4,'D3'!$BE$4,""))</f>
        <v/>
      </c>
    </row>
    <row r="10" spans="1:104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1:104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1:104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IF('D3'!$BD$5=BY65,'D3'!$BD$4,IF('D3'!$BE$5=BY65,'D3'!$BE$4,IF('D3'!$BF$5=BY65,'D3'!$BF$4,IF('D3'!$BD$7=BY65,'D3'!$BD$6,IF('D3'!$BE$7=BY65,'D3'!$BE$6,IF('D3'!$BF$7=BY65,'D3'!$BF$6,""))))))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IF('D3'!$BD$5=BY66,'D3'!$BD$4,IF('D3'!$BE$5=BY66,'D3'!$BE$4,IF('D3'!$BF$5=BY66,'D3'!$BF$4,IF('D3'!$BD$7=BY66,'D3'!$BD$6,IF('D3'!$BE$7=BY66,'D3'!$BE$6,IF('D3'!$BF$7=BY66,'D3'!$BF$6,""))))))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IF('D3'!$BD$5=BY67,'D3'!$BD$4,IF('D3'!$BE$5=BY67,'D3'!$BE$4,IF('D3'!$BF$5=BY67,'D3'!$BF$4,IF('D3'!$BD$7=BY67,'D3'!$BD$6,IF('D3'!$BE$7=BY67,'D3'!$BE$6,IF('D3'!$BF$7=BY67,'D3'!$BF$6,""))))))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IF('D3'!$BD$5=BY68,'D3'!$BD$4,IF('D3'!$BE$5=BY68,'D3'!$BE$4,IF('D3'!$BF$5=BY68,'D3'!$BF$4,IF('D3'!$BD$7=BY68,'D3'!$BD$6,IF('D3'!$BE$7=BY68,'D3'!$BE$6,IF('D3'!$BF$7=BY68,'D3'!$BF$6,""))))))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IF('D3'!$BD$5=BY69,'D3'!$BD$4,IF('D3'!$BE$5=BY69,'D3'!$BE$4,IF('D3'!$BF$5=BY69,'D3'!$BF$4,IF('D3'!$BD$7=BY69,'D3'!$BD$6,IF('D3'!$BE$7=BY69,'D3'!$BE$6,IF('D3'!$BF$7=BY69,'D3'!$BF$6,""))))))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IF('D3'!$BD$5=BY70,'D3'!$BD$4,IF('D3'!$BE$5=BY70,'D3'!$BE$4,IF('D3'!$BF$5=BY70,'D3'!$BF$4,IF('D3'!$BD$7=BY70,'D3'!$BD$6,IF('D3'!$BE$7=BY70,'D3'!$BE$6,IF('D3'!$BF$7=BY70,'D3'!$BF$6,""))))))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IF('D3'!$BD$5=BY71,'D3'!$BD$4,IF('D3'!$BE$5=BY71,'D3'!$BE$4,IF('D3'!$BF$5=BY71,'D3'!$BF$4,IF('D3'!$BD$7=BY71,'D3'!$BD$6,IF('D3'!$BE$7=BY71,'D3'!$BE$6,IF('D3'!$BF$7=BY71,'D3'!$BF$6,""))))))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IF('D3'!$BD$5=BY72,'D3'!$BD$4,IF('D3'!$BE$5=BY72,'D3'!$BE$4,IF('D3'!$BF$5=BY72,'D3'!$BF$4,IF('D3'!$BD$7=BY72,'D3'!$BD$6,IF('D3'!$BE$7=BY72,'D3'!$BE$6,IF('D3'!$BF$7=BY72,'D3'!$BF$6,""))))))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IF('D3'!$BD$5=BY73,'D3'!$BD$4,IF('D3'!$BE$5=BY73,'D3'!$BE$4,IF('D3'!$BF$5=BY73,'D3'!$BF$4,IF('D3'!$BD$7=BY73,'D3'!$BD$6,IF('D3'!$BE$7=BY73,'D3'!$BE$6,IF('D3'!$BF$7=BY73,'D3'!$BF$6,""))))))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IF('D3'!$BD$5=BY74,'D3'!$BD$4,IF('D3'!$BE$5=BY74,'D3'!$BE$4,IF('D3'!$BF$5=BY74,'D3'!$BF$4,IF('D3'!$BD$7=BY74,'D3'!$BD$6,IF('D3'!$BE$7=BY74,'D3'!$BE$6,IF('D3'!$BF$7=BY74,'D3'!$BF$6,""))))))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IF('D3'!$BD$5=BY75,'D3'!$BD$4,IF('D3'!$BE$5=BY75,'D3'!$BE$4,IF('D3'!$BF$5=BY75,'D3'!$BF$4,IF('D3'!$BD$7=BY75,'D3'!$BD$6,IF('D3'!$BE$7=BY75,'D3'!$BE$6,IF('D3'!$BF$7=BY75,'D3'!$BF$6,""))))))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IF('D3'!$BD$5=BY76,'D3'!$BD$4,IF('D3'!$BE$5=BY76,'D3'!$BE$4,IF('D3'!$BF$5=BY76,'D3'!$BF$4,IF('D3'!$BD$7=BY76,'D3'!$BD$6,IF('D3'!$BE$7=BY76,'D3'!$BE$6,IF('D3'!$BF$7=BY76,'D3'!$BF$6,""))))))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IF('D3'!$BD$5=BY77,'D3'!$BD$4,IF('D3'!$BE$5=BY77,'D3'!$BE$4,IF('D3'!$BF$5=BY77,'D3'!$BF$4,IF('D3'!$BD$7=BY77,'D3'!$BD$6,IF('D3'!$BE$7=BY77,'D3'!$BE$6,IF('D3'!$BF$7=BY77,'D3'!$BF$6,""))))))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IF('D3'!$BD$5=BY78,'D3'!$BD$4,IF('D3'!$BE$5=BY78,'D3'!$BE$4,IF('D3'!$BF$5=BY78,'D3'!$BF$4,IF('D3'!$BD$7=BY78,'D3'!$BD$6,IF('D3'!$BE$7=BY78,'D3'!$BE$6,IF('D3'!$BF$7=BY78,'D3'!$BF$6,""))))))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IF('D3'!$BD$5=BY79,'D3'!$BD$4,IF('D3'!$BE$5=BY79,'D3'!$BE$4,IF('D3'!$BF$5=BY79,'D3'!$BF$4,IF('D3'!$BD$7=BY79,'D3'!$BD$6,IF('D3'!$BE$7=BY79,'D3'!$BE$6,IF('D3'!$BF$7=BY79,'D3'!$BF$6,""))))))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IF('D3'!$BD$5=BY80,'D3'!$BD$4,IF('D3'!$BE$5=BY80,'D3'!$BE$4,IF('D3'!$BF$5=BY80,'D3'!$BF$4,IF('D3'!$BD$7=BY80,'D3'!$BD$6,IF('D3'!$BE$7=BY80,'D3'!$BE$6,IF('D3'!$BF$7=BY80,'D3'!$BF$6,""))))))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IF('D3'!$BD$5=BY81,'D3'!$BD$4,IF('D3'!$BE$5=BY81,'D3'!$BE$4,IF('D3'!$BF$5=BY81,'D3'!$BF$4,IF('D3'!$BD$7=BY81,'D3'!$BD$6,IF('D3'!$BE$7=BY81,'D3'!$BE$6,IF('D3'!$BF$7=BY81,'D3'!$BF$6,""))))))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IF('D3'!$BD$5=BY82,'D3'!$BD$4,IF('D3'!$BE$5=BY82,'D3'!$BE$4,IF('D3'!$BF$5=BY82,'D3'!$BF$4,IF('D3'!$BD$7=BY82,'D3'!$BD$6,IF('D3'!$BE$7=BY82,'D3'!$BE$6,IF('D3'!$BF$7=BY82,'D3'!$BF$6,""))))))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IF('D3'!$BD$5=BY83,'D3'!$BD$4,IF('D3'!$BE$5=BY83,'D3'!$BE$4,IF('D3'!$BF$5=BY83,'D3'!$BF$4,IF('D3'!$BD$7=BY83,'D3'!$BD$6,IF('D3'!$BE$7=BY83,'D3'!$BE$6,IF('D3'!$BF$7=BY83,'D3'!$BF$6,""))))))</f>
        <v/>
      </c>
      <c r="BY83" s="86">
        <f t="shared" si="1"/>
        <v>19</v>
      </c>
    </row>
    <row r="84" spans="1:77" ht="25.15" customHeight="1" x14ac:dyDescent="0.35">
      <c r="AI84" s="44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IF('D3'!$BD$5=BY84,'D3'!$BD$4,IF('D3'!$BE$5=BY84,'D3'!$BE$4,IF('D3'!$BF$5=BY84,'D3'!$BF$4,IF('D3'!$BD$7=BY84,'D3'!$BD$6,IF('D3'!$BE$7=BY84,'D3'!$BE$6,IF('D3'!$BF$7=BY84,'D3'!$BF$6,""))))))</f>
        <v/>
      </c>
      <c r="BY84" s="86">
        <f t="shared" si="1"/>
        <v>20</v>
      </c>
    </row>
    <row r="85" spans="1:77" ht="25.15" customHeight="1" x14ac:dyDescent="0.35">
      <c r="AI85" s="44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IF('D3'!$BD$5=BY85,'D3'!$BD$4,IF('D3'!$BE$5=BY85,'D3'!$BE$4,IF('D3'!$BF$5=BY85,'D3'!$BF$4,IF('D3'!$BD$7=BY85,'D3'!$BD$6,IF('D3'!$BE$7=BY85,'D3'!$BE$6,IF('D3'!$BF$7=BY85,'D3'!$BF$6,""))))))</f>
        <v/>
      </c>
      <c r="BY85" s="86">
        <f t="shared" si="1"/>
        <v>21</v>
      </c>
    </row>
    <row r="86" spans="1:77" ht="25.15" customHeight="1" x14ac:dyDescent="0.35">
      <c r="AI86" s="44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IF('D3'!$BD$5=BY86,'D3'!$BD$4,IF('D3'!$BE$5=BY86,'D3'!$BE$4,IF('D3'!$BF$5=BY86,'D3'!$BF$4,IF('D3'!$BD$7=BY86,'D3'!$BD$6,IF('D3'!$BE$7=BY86,'D3'!$BE$6,IF('D3'!$BF$7=BY86,'D3'!$BF$6,""))))))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IF('D3'!$BD$5=BY87,'D3'!$BD$4,IF('D3'!$BE$5=BY87,'D3'!$BE$4,IF('D3'!$BF$5=BY87,'D3'!$BF$4,IF('D3'!$BD$7=BY87,'D3'!$BD$6,IF('D3'!$BE$7=BY87,'D3'!$BE$6,IF('D3'!$BF$7=BY87,'D3'!$BF$6,""))))))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IF('D3'!$BD$5=BY88,'D3'!$BD$4,IF('D3'!$BE$5=BY88,'D3'!$BE$4,IF('D3'!$BF$5=BY88,'D3'!$BF$4,IF('D3'!$BD$7=BY88,'D3'!$BD$6,IF('D3'!$BE$7=BY88,'D3'!$BE$6,IF('D3'!$BF$7=BY88,'D3'!$BF$6,""))))))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IF('D3'!$BD$5=BY89,'D3'!$BD$4,IF('D3'!$BE$5=BY89,'D3'!$BE$4,IF('D3'!$BF$5=BY89,'D3'!$BF$4,IF('D3'!$BD$7=BY89,'D3'!$BD$6,IF('D3'!$BE$7=BY89,'D3'!$BE$6,IF('D3'!$BF$7=BY89,'D3'!$BF$6,""))))))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IF('D3'!$BD$5=BY90,'D3'!$BD$4,IF('D3'!$BE$5=BY90,'D3'!$BE$4,IF('D3'!$BF$5=BY90,'D3'!$BF$4,IF('D3'!$BD$7=BY90,'D3'!$BD$6,IF('D3'!$BE$7=BY90,'D3'!$BE$6,IF('D3'!$BF$7=BY90,'D3'!$BF$6,""))))))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IF('D3'!$BD$5=BY91,'D3'!$BD$4,IF('D3'!$BE$5=BY91,'D3'!$BE$4,IF('D3'!$BF$5=BY91,'D3'!$BF$4,IF('D3'!$BD$7=BY91,'D3'!$BD$6,IF('D3'!$BE$7=BY91,'D3'!$BE$6,IF('D3'!$BF$7=BY91,'D3'!$BF$6,""))))))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IF('D3'!$BD$5=BY92,'D3'!$BD$4,IF('D3'!$BE$5=BY92,'D3'!$BE$4,IF('D3'!$BF$5=BY92,'D3'!$BF$4,IF('D3'!$BD$7=BY92,'D3'!$BD$6,IF('D3'!$BE$7=BY92,'D3'!$BE$6,IF('D3'!$BF$7=BY92,'D3'!$BF$6,""))))))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IF('D3'!$BD$5=BY93,'D3'!$BD$4,IF('D3'!$BE$5=BY93,'D3'!$BE$4,IF('D3'!$BF$5=BY93,'D3'!$BF$4,IF('D3'!$BD$7=BY93,'D3'!$BD$6,IF('D3'!$BE$7=BY93,'D3'!$BE$6,IF('D3'!$BF$7=BY93,'D3'!$BF$6,""))))))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IF('D3'!$BD$5=BY94,'D3'!$BD$4,IF('D3'!$BE$5=BY94,'D3'!$BE$4,IF('D3'!$BF$5=BY94,'D3'!$BF$4,IF('D3'!$BD$7=BY94,'D3'!$BD$6,IF('D3'!$BE$7=BY94,'D3'!$BE$6,IF('D3'!$BF$7=BY94,'D3'!$BF$6,""))))))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IF('D3'!$BD$5=BY95,'D3'!$BD$4,IF('D3'!$BE$5=BY95,'D3'!$BE$4,IF('D3'!$BF$5=BY95,'D3'!$BF$4,IF('D3'!$BD$7=BY95,'D3'!$BD$6,IF('D3'!$BE$7=BY95,'D3'!$BE$6,IF('D3'!$BF$7=BY95,'D3'!$BF$6,""))))))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IF('D3'!$BD$5=BY96,'D3'!$BD$4,IF('D3'!$BE$5=BY96,'D3'!$BE$4,IF('D3'!$BF$5=BY96,'D3'!$BF$4,IF('D3'!$BD$7=BY96,'D3'!$BD$6,IF('D3'!$BE$7=BY96,'D3'!$BE$6,IF('D3'!$BF$7=BY96,'D3'!$BF$6,""))))))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IF('D3'!$BD$5=BY97,'D3'!$BD$4,IF('D3'!$BE$5=BY97,'D3'!$BE$4,IF('D3'!$BF$5=BY97,'D3'!$BF$4,IF('D3'!$BD$7=BY97,'D3'!$BD$6,IF('D3'!$BE$7=BY97,'D3'!$BE$6,IF('D3'!$BF$7=BY97,'D3'!$BF$6,""))))))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IF('D3'!$BD$5=BY98,'D3'!$BD$4,IF('D3'!$BE$5=BY98,'D3'!$BE$4,IF('D3'!$BF$5=BY98,'D3'!$BF$4,IF('D3'!$BD$7=BY98,'D3'!$BD$6,IF('D3'!$BE$7=BY98,'D3'!$BE$6,IF('D3'!$BF$7=BY98,'D3'!$BF$6,""))))))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IF('D3'!$BD$5=BY99,'D3'!$BD$4,IF('D3'!$BE$5=BY99,'D3'!$BE$4,IF('D3'!$BF$5=BY99,'D3'!$BF$4,IF('D3'!$BD$7=BY99,'D3'!$BD$6,IF('D3'!$BE$7=BY99,'D3'!$BE$6,IF('D3'!$BF$7=BY99,'D3'!$BF$6,""))))))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IF('D3'!$BD$5=BY100,'D3'!$BD$4,IF('D3'!$BE$5=BY100,'D3'!$BE$4,IF('D3'!$BF$5=BY100,'D3'!$BF$4,IF('D3'!$BD$7=BY100,'D3'!$BD$6,IF('D3'!$BE$7=BY100,'D3'!$BE$6,IF('D3'!$BF$7=BY100,'D3'!$BF$6,""))))))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IF('D3'!$BD$5=BY101,'D3'!$BD$4,IF('D3'!$BE$5=BY101,'D3'!$BE$4,IF('D3'!$BF$5=BY101,'D3'!$BF$4,IF('D3'!$BD$7=BY101,'D3'!$BD$6,IF('D3'!$BE$7=BY101,'D3'!$BE$6,IF('D3'!$BF$7=BY101,'D3'!$BF$6,""))))))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IF('D3'!$BD$5=BY102,'D3'!$BD$4,IF('D3'!$BE$5=BY102,'D3'!$BE$4,IF('D3'!$BF$5=BY102,'D3'!$BF$4,IF('D3'!$BD$7=BY102,'D3'!$BD$6,IF('D3'!$BE$7=BY102,'D3'!$BE$6,IF('D3'!$BF$7=BY102,'D3'!$BF$6,""))))))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IF('D3'!$BD$5=BY103,'D3'!$BD$4,IF('D3'!$BE$5=BY103,'D3'!$BE$4,IF('D3'!$BF$5=BY103,'D3'!$BF$4,IF('D3'!$BD$7=BY103,'D3'!$BD$6,IF('D3'!$BE$7=BY103,'D3'!$BE$6,IF('D3'!$BF$7=BY103,'D3'!$BF$6,""))))))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IF('D3'!$BD$5=BY104,'D3'!$BD$4,IF('D3'!$BE$5=BY104,'D3'!$BE$4,IF('D3'!$BF$5=BY104,'D3'!$BF$4,IF('D3'!$BD$7=BY104,'D3'!$BD$6,IF('D3'!$BE$7=BY104,'D3'!$BE$6,IF('D3'!$BF$7=BY104,'D3'!$BF$6,""))))))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IF('D3'!$BD$5=BY105,'D3'!$BD$4,IF('D3'!$BE$5=BY105,'D3'!$BE$4,IF('D3'!$BF$5=BY105,'D3'!$BF$4,IF('D3'!$BD$7=BY105,'D3'!$BD$6,IF('D3'!$BE$7=BY105,'D3'!$BE$6,IF('D3'!$BF$7=BY105,'D3'!$BF$6,""))))))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IF('D3'!$BD$5=BY106,'D3'!$BD$4,IF('D3'!$BE$5=BY106,'D3'!$BE$4,IF('D3'!$BF$5=BY106,'D3'!$BF$4,IF('D3'!$BD$7=BY106,'D3'!$BD$6,IF('D3'!$BE$7=BY106,'D3'!$BE$6,IF('D3'!$BF$7=BY106,'D3'!$BF$6,""))))))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IF('D3'!$BD$5=BY107,'D3'!$BD$4,IF('D3'!$BE$5=BY107,'D3'!$BE$4,IF('D3'!$BF$5=BY107,'D3'!$BF$4,IF('D3'!$BD$7=BY107,'D3'!$BD$6,IF('D3'!$BE$7=BY107,'D3'!$BE$6,IF('D3'!$BF$7=BY107,'D3'!$BF$6,""))))))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IF('D3'!$BD$5=BY108,'D3'!$BD$4,IF('D3'!$BE$5=BY108,'D3'!$BE$4,IF('D3'!$BF$5=BY108,'D3'!$BF$4,IF('D3'!$BD$7=BY108,'D3'!$BD$6,IF('D3'!$BE$7=BY108,'D3'!$BE$6,IF('D3'!$BF$7=BY108,'D3'!$BF$6,""))))))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IF('D3'!$BD$5=BY109,'D3'!$BD$4,IF('D3'!$BE$5=BY109,'D3'!$BE$4,IF('D3'!$BF$5=BY109,'D3'!$BF$4,IF('D3'!$BD$7=BY109,'D3'!$BD$6,IF('D3'!$BE$7=BY109,'D3'!$BE$6,IF('D3'!$BF$7=BY109,'D3'!$BF$6,""))))))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IF('D3'!$BD$5=BY110,'D3'!$BD$4,IF('D3'!$BE$5=BY110,'D3'!$BE$4,IF('D3'!$BF$5=BY110,'D3'!$BF$4,IF('D3'!$BD$7=BY110,'D3'!$BD$6,IF('D3'!$BE$7=BY110,'D3'!$BE$6,IF('D3'!$BF$7=BY110,'D3'!$BF$6,""))))))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IF('D3'!$BD$5=BY111,'D3'!$BD$4,IF('D3'!$BE$5=BY111,'D3'!$BE$4,IF('D3'!$BF$5=BY111,'D3'!$BF$4,IF('D3'!$BD$7=BY111,'D3'!$BD$6,IF('D3'!$BE$7=BY111,'D3'!$BE$6,IF('D3'!$BF$7=BY111,'D3'!$BF$6,""))))))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IF('D3'!$BD$5=BY112,'D3'!$BD$4,IF('D3'!$BE$5=BY112,'D3'!$BE$4,IF('D3'!$BF$5=BY112,'D3'!$BF$4,IF('D3'!$BD$7=BY112,'D3'!$BD$6,IF('D3'!$BE$7=BY112,'D3'!$BE$6,IF('D3'!$BF$7=BY112,'D3'!$BF$6,""))))))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IF('D3'!$BD$5=BY113,'D3'!$BD$4,IF('D3'!$BE$5=BY113,'D3'!$BE$4,IF('D3'!$BF$5=BY113,'D3'!$BF$4,IF('D3'!$BD$7=BY113,'D3'!$BD$6,IF('D3'!$BE$7=BY113,'D3'!$BE$6,IF('D3'!$BF$7=BY113,'D3'!$BF$6,""))))))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IF('D3'!$BD$5=BY114,'D3'!$BD$4,IF('D3'!$BE$5=BY114,'D3'!$BE$4,IF('D3'!$BF$5=BY114,'D3'!$BF$4,IF('D3'!$BD$7=BY114,'D3'!$BD$6,IF('D3'!$BE$7=BY114,'D3'!$BE$6,IF('D3'!$BF$7=BY114,'D3'!$BF$6,""))))))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IF('D3'!$BD$5=BY115,'D3'!$BD$4,IF('D3'!$BE$5=BY115,'D3'!$BE$4,IF('D3'!$BF$5=BY115,'D3'!$BF$4,IF('D3'!$BD$7=BY115,'D3'!$BD$6,IF('D3'!$BE$7=BY115,'D3'!$BE$6,IF('D3'!$BF$7=BY115,'D3'!$BF$6,""))))))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IF('D3'!$BD$5=BY116,'D3'!$BD$4,IF('D3'!$BE$5=BY116,'D3'!$BE$4,IF('D3'!$BF$5=BY116,'D3'!$BF$4,IF('D3'!$BD$7=BY116,'D3'!$BD$6,IF('D3'!$BE$7=BY116,'D3'!$BE$6,IF('D3'!$BF$7=BY116,'D3'!$BF$6,""))))))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IF('D3'!$BD$5=BY117,'D3'!$BD$4,IF('D3'!$BE$5=BY117,'D3'!$BE$4,IF('D3'!$BF$5=BY117,'D3'!$BF$4,IF('D3'!$BD$7=BY117,'D3'!$BD$6,IF('D3'!$BE$7=BY117,'D3'!$BE$6,IF('D3'!$BF$7=BY117,'D3'!$BF$6,""))))))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IF('D3'!$BD$5=BY118,'D3'!$BD$4,IF('D3'!$BE$5=BY118,'D3'!$BE$4,IF('D3'!$BF$5=BY118,'D3'!$BF$4,IF('D3'!$BD$7=BY118,'D3'!$BD$6,IF('D3'!$BE$7=BY118,'D3'!$BE$6,IF('D3'!$BF$7=BY118,'D3'!$BF$6,""))))))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IF('D3'!$BD$5=BY119,'D3'!$BD$4,IF('D3'!$BE$5=BY119,'D3'!$BE$4,IF('D3'!$BF$5=BY119,'D3'!$BF$4,IF('D3'!$BD$7=BY119,'D3'!$BD$6,IF('D3'!$BE$7=BY119,'D3'!$BE$6,IF('D3'!$BF$7=BY119,'D3'!$BF$6,""))))))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IF('D3'!$BD$5=BY120,'D3'!$BD$4,IF('D3'!$BE$5=BY120,'D3'!$BE$4,IF('D3'!$BF$5=BY120,'D3'!$BF$4,IF('D3'!$BD$7=BY120,'D3'!$BD$6,IF('D3'!$BE$7=BY120,'D3'!$BE$6,IF('D3'!$BF$7=BY120,'D3'!$BF$6,""))))))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IF('D3'!$BD$5=BY121,'D3'!$BD$4,IF('D3'!$BE$5=BY121,'D3'!$BE$4,IF('D3'!$BF$5=BY121,'D3'!$BF$4,IF('D3'!$BD$7=BY121,'D3'!$BD$6,IF('D3'!$BE$7=BY121,'D3'!$BE$6,IF('D3'!$BF$7=BY121,'D3'!$BF$6,""))))))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IF('D3'!$BD$5=BY122,'D3'!$BD$4,IF('D3'!$BE$5=BY122,'D3'!$BE$4,IF('D3'!$BF$5=BY122,'D3'!$BF$4,IF('D3'!$BD$7=BY122,'D3'!$BD$6,IF('D3'!$BE$7=BY122,'D3'!$BE$6,IF('D3'!$BF$7=BY122,'D3'!$BF$6,""))))))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IF('D3'!$BD$5=BY123,'D3'!$BD$4,IF('D3'!$BE$5=BY123,'D3'!$BE$4,IF('D3'!$BF$5=BY123,'D3'!$BF$4,IF('D3'!$BD$7=BY123,'D3'!$BD$6,IF('D3'!$BE$7=BY123,'D3'!$BE$6,IF('D3'!$BF$7=BY123,'D3'!$BF$6,""))))))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IF('D3'!$BD$5=BY124,'D3'!$BD$4,IF('D3'!$BE$5=BY124,'D3'!$BE$4,IF('D3'!$BF$5=BY124,'D3'!$BF$4,IF('D3'!$BD$7=BY124,'D3'!$BD$6,IF('D3'!$BE$7=BY124,'D3'!$BE$6,IF('D3'!$BF$7=BY124,'D3'!$BF$6,""))))))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IF('D3'!$BD$5=BY125,'D3'!$BD$4,IF('D3'!$BE$5=BY125,'D3'!$BE$4,IF('D3'!$BF$5=BY125,'D3'!$BF$4,IF('D3'!$BD$7=BY125,'D3'!$BD$6,IF('D3'!$BE$7=BY125,'D3'!$BE$6,IF('D3'!$BF$7=BY125,'D3'!$BF$6,""))))))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IF('D3'!$BD$5=BY126,'D3'!$BD$4,IF('D3'!$BE$5=BY126,'D3'!$BE$4,IF('D3'!$BF$5=BY126,'D3'!$BF$4,IF('D3'!$BD$7=BY126,'D3'!$BD$6,IF('D3'!$BE$7=BY126,'D3'!$BE$6,IF('D3'!$BF$7=BY126,'D3'!$BF$6,""))))))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IF('D3'!$BD$5=BY127,'D3'!$BD$4,IF('D3'!$BE$5=BY127,'D3'!$BE$4,IF('D3'!$BF$5=BY127,'D3'!$BF$4,IF('D3'!$BD$7=BY127,'D3'!$BD$6,IF('D3'!$BE$7=BY127,'D3'!$BE$6,IF('D3'!$BF$7=BY127,'D3'!$BF$6,""))))))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IF('D3'!$BD$5=BY128,'D3'!$BD$4,IF('D3'!$BE$5=BY128,'D3'!$BE$4,IF('D3'!$BF$5=BY128,'D3'!$BF$4,IF('D3'!$BD$7=BY128,'D3'!$BD$6,IF('D3'!$BE$7=BY128,'D3'!$BE$6,IF('D3'!$BF$7=BY128,'D3'!$BF$6,""))))))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IF('D3'!$BD$5=BY129,'D3'!$BD$4,IF('D3'!$BE$5=BY129,'D3'!$BE$4,IF('D3'!$BF$5=BY129,'D3'!$BF$4,IF('D3'!$BD$7=BY129,'D3'!$BD$6,IF('D3'!$BE$7=BY129,'D3'!$BE$6,IF('D3'!$BF$7=BY129,'D3'!$BF$6,""))))))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IF('D3'!$BD$5=BY130,'D3'!$BD$4,IF('D3'!$BE$5=BY130,'D3'!$BE$4,IF('D3'!$BF$5=BY130,'D3'!$BF$4,IF('D3'!$BD$7=BY130,'D3'!$BD$6,IF('D3'!$BE$7=BY130,'D3'!$BE$6,IF('D3'!$BF$7=BY130,'D3'!$BF$6,""))))))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IF('D3'!$BD$5=BY131,'D3'!$BD$4,IF('D3'!$BE$5=BY131,'D3'!$BE$4,IF('D3'!$BF$5=BY131,'D3'!$BF$4,IF('D3'!$BD$7=BY131,'D3'!$BD$6,IF('D3'!$BE$7=BY131,'D3'!$BE$6,IF('D3'!$BF$7=BY131,'D3'!$BF$6,""))))))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IF('D3'!$BD$5=BY132,'D3'!$BD$4,IF('D3'!$BE$5=BY132,'D3'!$BE$4,IF('D3'!$BF$5=BY132,'D3'!$BF$4,IF('D3'!$BD$7=BY132,'D3'!$BD$6,IF('D3'!$BE$7=BY132,'D3'!$BE$6,IF('D3'!$BF$7=BY132,'D3'!$BF$6,""))))))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IF('D3'!$BD$5=BY133,'D3'!$BD$4,IF('D3'!$BE$5=BY133,'D3'!$BE$4,IF('D3'!$BF$5=BY133,'D3'!$BF$4,IF('D3'!$BD$7=BY133,'D3'!$BD$6,IF('D3'!$BE$7=BY133,'D3'!$BE$6,IF('D3'!$BF$7=BY133,'D3'!$BF$6,""))))))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IF('D3'!$BD$5=BY134,'D3'!$BD$4,IF('D3'!$BE$5=BY134,'D3'!$BE$4,IF('D3'!$BF$5=BY134,'D3'!$BF$4,IF('D3'!$BD$7=BY134,'D3'!$BD$6,IF('D3'!$BE$7=BY134,'D3'!$BE$6,IF('D3'!$BF$7=BY134,'D3'!$BF$6,""))))))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IF('D3'!$BD$5=BY135,'D3'!$BD$4,IF('D3'!$BE$5=BY135,'D3'!$BE$4,IF('D3'!$BF$5=BY135,'D3'!$BF$4,IF('D3'!$BD$7=BY135,'D3'!$BD$6,IF('D3'!$BE$7=BY135,'D3'!$BE$6,IF('D3'!$BF$7=BY135,'D3'!$BF$6,""))))))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IF('D3'!$BD$5=BY136,'D3'!$BD$4,IF('D3'!$BE$5=BY136,'D3'!$BE$4,IF('D3'!$BF$5=BY136,'D3'!$BF$4,IF('D3'!$BD$7=BY136,'D3'!$BD$6,IF('D3'!$BE$7=BY136,'D3'!$BE$6,IF('D3'!$BF$7=BY136,'D3'!$BF$6,""))))))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IF('D3'!$BD$5=BY137,'D3'!$BD$4,IF('D3'!$BE$5=BY137,'D3'!$BE$4,IF('D3'!$BF$5=BY137,'D3'!$BF$4,IF('D3'!$BD$7=BY137,'D3'!$BD$6,IF('D3'!$BE$7=BY137,'D3'!$BE$6,IF('D3'!$BF$7=BY137,'D3'!$BF$6,""))))))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IF('D3'!$BD$5=BY138,'D3'!$BD$4,IF('D3'!$BE$5=BY138,'D3'!$BE$4,IF('D3'!$BF$5=BY138,'D3'!$BF$4,IF('D3'!$BD$7=BY138,'D3'!$BD$6,IF('D3'!$BE$7=BY138,'D3'!$BE$6,IF('D3'!$BF$7=BY138,'D3'!$BF$6,""))))))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IF('D3'!$BD$5=BY139,'D3'!$BD$4,IF('D3'!$BE$5=BY139,'D3'!$BE$4,IF('D3'!$BF$5=BY139,'D3'!$BF$4,IF('D3'!$BD$7=BY139,'D3'!$BD$6,IF('D3'!$BE$7=BY139,'D3'!$BE$6,IF('D3'!$BF$7=BY139,'D3'!$BF$6,""))))))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IF('D3'!$BD$5=BY140,'D3'!$BD$4,IF('D3'!$BE$5=BY140,'D3'!$BE$4,IF('D3'!$BF$5=BY140,'D3'!$BF$4,IF('D3'!$BD$7=BY140,'D3'!$BD$6,IF('D3'!$BE$7=BY140,'D3'!$BE$6,IF('D3'!$BF$7=BY140,'D3'!$BF$6,""))))))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1811023622047245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9" width="11.42578125" style="86"/>
    <col min="80" max="16384" width="11.42578125" style="104"/>
  </cols>
  <sheetData>
    <row r="1" spans="2:105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Cartes'!$C$12="","",'Balises - Cartes'!$C$12)</f>
        <v>2</v>
      </c>
      <c r="BE5" s="110" t="str">
        <f>IF('Balises - Cartes'!$D$12="","",'Balises - Cartes'!$D$12)</f>
        <v/>
      </c>
      <c r="BF5" s="110" t="str">
        <f>IF('Balises - Cartes'!$E$12="","",'Balises - Cartes'!$E$12)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5" ht="39" customHeight="1" x14ac:dyDescent="0.25">
      <c r="B6" s="530" t="s">
        <v>159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Cartes'!$F$12="","",'Balises - Cartes'!$F$12)</f>
        <v/>
      </c>
      <c r="BE7" s="99" t="str">
        <f>IF('Balises - Cartes'!$G$12="","",'Balises - Cartes'!$G$12)</f>
        <v/>
      </c>
      <c r="BF7" s="99" t="str">
        <f>IF('Balises - Cartes'!$H$12="","",'Balises - Cartes'!$H$12)</f>
        <v/>
      </c>
      <c r="BG7" s="88"/>
      <c r="BH7" s="88"/>
      <c r="BI7" s="88"/>
      <c r="BJ7" s="88"/>
      <c r="BK7" s="88"/>
      <c r="BL7" s="88"/>
      <c r="BM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IF('D4'!$BD$5=4,'D4'!$BD$4,IF('D4'!$BE$5=4,'D4'!$BE$4,""))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  <c r="CV10" s="3"/>
      <c r="CW10" s="3"/>
      <c r="CX10" s="3"/>
      <c r="CY10" s="3"/>
      <c r="CZ10" s="3"/>
      <c r="DA10" s="3"/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  <c r="CV11" s="3"/>
      <c r="CW11" s="3"/>
      <c r="CX11" s="3"/>
      <c r="CY11" s="3"/>
      <c r="CZ11" s="3"/>
      <c r="DA11" s="3"/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  <c r="CV12" s="3"/>
      <c r="CW12" s="3"/>
      <c r="CX12" s="3"/>
      <c r="CY12" s="3"/>
      <c r="CZ12" s="3"/>
      <c r="DA12" s="3"/>
    </row>
    <row r="13" spans="2:105" ht="30" customHeight="1" x14ac:dyDescent="0.25">
      <c r="CV13" s="3"/>
      <c r="CW13" s="3"/>
      <c r="CX13" s="3"/>
      <c r="CY13" s="3"/>
      <c r="CZ13" s="3"/>
      <c r="DA13" s="3"/>
    </row>
    <row r="14" spans="2:105" ht="1.9" customHeight="1" x14ac:dyDescent="0.25">
      <c r="CV14" s="3"/>
      <c r="CW14" s="3"/>
      <c r="CX14" s="3"/>
      <c r="CY14" s="3"/>
      <c r="CZ14" s="3">
        <v>21</v>
      </c>
      <c r="DA14" s="3"/>
    </row>
    <row r="15" spans="2:105" ht="9" customHeight="1" x14ac:dyDescent="0.25">
      <c r="CV15" s="3"/>
      <c r="CW15" s="3"/>
      <c r="CX15" s="3"/>
      <c r="CY15" s="3"/>
      <c r="CZ15" s="3"/>
      <c r="DA15" s="3"/>
    </row>
    <row r="16" spans="2:105" ht="15.6" customHeight="1" x14ac:dyDescent="0.25">
      <c r="CV16" s="3"/>
      <c r="CW16" s="3"/>
      <c r="CX16" s="3"/>
      <c r="CY16" s="3"/>
      <c r="CZ16" s="3"/>
      <c r="DA16" s="3"/>
    </row>
    <row r="17" spans="37:105" ht="22.9" customHeight="1" x14ac:dyDescent="0.4">
      <c r="AK17" s="4"/>
      <c r="AL17" s="85"/>
      <c r="AM17" s="85"/>
      <c r="CV17" s="3"/>
      <c r="CW17" s="3"/>
      <c r="CX17" s="3"/>
      <c r="CY17" s="3"/>
      <c r="CZ17" s="3"/>
      <c r="DA17" s="4"/>
    </row>
    <row r="18" spans="37:105" ht="30" customHeight="1" x14ac:dyDescent="0.4">
      <c r="AK18" s="4"/>
      <c r="AL18" s="85"/>
      <c r="AM18" s="111"/>
      <c r="CV18" s="3"/>
      <c r="CW18" s="3"/>
      <c r="CX18" s="3"/>
      <c r="CY18" s="3"/>
      <c r="CZ18" s="3"/>
      <c r="DA18" s="3"/>
    </row>
    <row r="19" spans="37:105" ht="30" customHeight="1" x14ac:dyDescent="0.25">
      <c r="CV19" s="3"/>
      <c r="CW19" s="3"/>
      <c r="CX19" s="3"/>
      <c r="CY19" s="3"/>
      <c r="CZ19" s="3"/>
      <c r="DA19" s="3"/>
    </row>
    <row r="20" spans="37:105" ht="19.899999999999999" customHeight="1" x14ac:dyDescent="0.25">
      <c r="CV20" s="3"/>
      <c r="CW20" s="3"/>
      <c r="CX20" s="3"/>
      <c r="CY20" s="3"/>
      <c r="CZ20" s="3"/>
      <c r="DA20" s="3"/>
    </row>
    <row r="21" spans="37:105" ht="19.899999999999999" customHeight="1" x14ac:dyDescent="0.25">
      <c r="CV21" s="3"/>
      <c r="CW21" s="3"/>
      <c r="CX21" s="3"/>
      <c r="CY21" s="3"/>
      <c r="CZ21" s="3"/>
      <c r="DA21" s="3"/>
    </row>
    <row r="22" spans="37:105" ht="19.899999999999999" customHeight="1" x14ac:dyDescent="0.25">
      <c r="CV22" s="3"/>
      <c r="CW22" s="3"/>
      <c r="CX22" s="3"/>
      <c r="CY22" s="3"/>
      <c r="CZ22" s="3"/>
      <c r="DA22" s="3"/>
    </row>
    <row r="23" spans="37:105" ht="27.6" customHeight="1" x14ac:dyDescent="0.25">
      <c r="CV23" s="3"/>
      <c r="CW23" s="3"/>
      <c r="CX23" s="3"/>
      <c r="CY23" s="3"/>
      <c r="CZ23" s="3"/>
      <c r="DA23" s="3"/>
    </row>
    <row r="24" spans="37:105" ht="15" customHeight="1" x14ac:dyDescent="0.25">
      <c r="CV24" s="3"/>
      <c r="CW24" s="3"/>
      <c r="CX24" s="3"/>
      <c r="CY24" s="3"/>
      <c r="CZ24" s="3"/>
      <c r="DA24" s="3"/>
    </row>
    <row r="25" spans="37:105" ht="18" customHeight="1" x14ac:dyDescent="0.25">
      <c r="CV25" s="3"/>
      <c r="CW25" s="3"/>
      <c r="CX25" s="3"/>
      <c r="CY25" s="3"/>
      <c r="CZ25" s="3"/>
      <c r="DA25" s="3"/>
    </row>
    <row r="26" spans="37:105" ht="19.899999999999999" customHeight="1" x14ac:dyDescent="0.25">
      <c r="CV26" s="3"/>
      <c r="CW26" s="3"/>
      <c r="CX26" s="3"/>
      <c r="CY26" s="3"/>
      <c r="CZ26" s="3"/>
      <c r="DA26" s="3"/>
    </row>
    <row r="27" spans="37:105" ht="19.899999999999999" customHeight="1" x14ac:dyDescent="0.25">
      <c r="CV27" s="3"/>
      <c r="CW27" s="3"/>
      <c r="CX27" s="3"/>
      <c r="CY27" s="3"/>
      <c r="CZ27" s="3"/>
      <c r="DA27" s="3"/>
    </row>
    <row r="28" spans="37:105" ht="19.899999999999999" customHeight="1" x14ac:dyDescent="0.25">
      <c r="CV28" s="3"/>
      <c r="CW28" s="3"/>
      <c r="CX28" s="3"/>
      <c r="CY28" s="3"/>
      <c r="CZ28" s="3"/>
      <c r="DA28" s="3"/>
    </row>
    <row r="29" spans="37:105" ht="15" customHeight="1" x14ac:dyDescent="0.25">
      <c r="CV29" s="3"/>
      <c r="CW29" s="3"/>
      <c r="CX29" s="3"/>
      <c r="CY29" s="3"/>
      <c r="CZ29" s="3"/>
      <c r="DA29" s="3"/>
    </row>
    <row r="30" spans="37:105" ht="13.9" customHeight="1" x14ac:dyDescent="0.25">
      <c r="CV30" s="3"/>
      <c r="CW30" s="3"/>
      <c r="CX30" s="3"/>
      <c r="CY30" s="3"/>
      <c r="CZ30" s="3"/>
      <c r="DA30" s="3"/>
    </row>
    <row r="31" spans="37:105" ht="13.9" customHeight="1" x14ac:dyDescent="0.25">
      <c r="CV31" s="3"/>
      <c r="CW31" s="3"/>
      <c r="CX31" s="3"/>
      <c r="CY31" s="3"/>
      <c r="CZ31" s="3"/>
      <c r="DA31" s="3"/>
    </row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IF('D4'!$BD$5=BY65,'D4'!$BD$4,IF('D4'!$BE$5=BY65,'D4'!$BE$4,IF('D4'!$BF$5=BY65,'D4'!$BF$4,IF('D4'!$BD$7=BY65,'D4'!$BD$6,IF('D4'!$BE$7=BY65,'D4'!$BE$6,IF('D4'!$BF$7=BY65,'D4'!$BF$6,""))))))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IF('D4'!$BD$5=BY66,'D4'!$BD$4,IF('D4'!$BE$5=BY66,'D4'!$BE$4,IF('D4'!$BF$5=BY66,'D4'!$BF$4,IF('D4'!$BD$7=BY66,'D4'!$BD$6,IF('D4'!$BE$7=BY66,'D4'!$BE$6,IF('D4'!$BF$7=BY66,'D4'!$BF$6,""))))))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IF('D4'!$BD$5=BY67,'D4'!$BD$4,IF('D4'!$BE$5=BY67,'D4'!$BE$4,IF('D4'!$BF$5=BY67,'D4'!$BF$4,IF('D4'!$BD$7=BY67,'D4'!$BD$6,IF('D4'!$BE$7=BY67,'D4'!$BE$6,IF('D4'!$BF$7=BY67,'D4'!$BF$6,""))))))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IF('D4'!$BD$5=BY68,'D4'!$BD$4,IF('D4'!$BE$5=BY68,'D4'!$BE$4,IF('D4'!$BF$5=BY68,'D4'!$BF$4,IF('D4'!$BD$7=BY68,'D4'!$BD$6,IF('D4'!$BE$7=BY68,'D4'!$BE$6,IF('D4'!$BF$7=BY68,'D4'!$BF$6,""))))))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IF('D4'!$BD$5=BY69,'D4'!$BD$4,IF('D4'!$BE$5=BY69,'D4'!$BE$4,IF('D4'!$BF$5=BY69,'D4'!$BF$4,IF('D4'!$BD$7=BY69,'D4'!$BD$6,IF('D4'!$BE$7=BY69,'D4'!$BE$6,IF('D4'!$BF$7=BY69,'D4'!$BF$6,""))))))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IF('D4'!$BD$5=BY70,'D4'!$BD$4,IF('D4'!$BE$5=BY70,'D4'!$BE$4,IF('D4'!$BF$5=BY70,'D4'!$BF$4,IF('D4'!$BD$7=BY70,'D4'!$BD$6,IF('D4'!$BE$7=BY70,'D4'!$BE$6,IF('D4'!$BF$7=BY70,'D4'!$BF$6,""))))))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IF('D4'!$BD$5=BY71,'D4'!$BD$4,IF('D4'!$BE$5=BY71,'D4'!$BE$4,IF('D4'!$BF$5=BY71,'D4'!$BF$4,IF('D4'!$BD$7=BY71,'D4'!$BD$6,IF('D4'!$BE$7=BY71,'D4'!$BE$6,IF('D4'!$BF$7=BY71,'D4'!$BF$6,""))))))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IF('D4'!$BD$5=BY72,'D4'!$BD$4,IF('D4'!$BE$5=BY72,'D4'!$BE$4,IF('D4'!$BF$5=BY72,'D4'!$BF$4,IF('D4'!$BD$7=BY72,'D4'!$BD$6,IF('D4'!$BE$7=BY72,'D4'!$BE$6,IF('D4'!$BF$7=BY72,'D4'!$BF$6,""))))))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IF('D4'!$BD$5=BY73,'D4'!$BD$4,IF('D4'!$BE$5=BY73,'D4'!$BE$4,IF('D4'!$BF$5=BY73,'D4'!$BF$4,IF('D4'!$BD$7=BY73,'D4'!$BD$6,IF('D4'!$BE$7=BY73,'D4'!$BE$6,IF('D4'!$BF$7=BY73,'D4'!$BF$6,""))))))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IF('D4'!$BD$5=BY74,'D4'!$BD$4,IF('D4'!$BE$5=BY74,'D4'!$BE$4,IF('D4'!$BF$5=BY74,'D4'!$BF$4,IF('D4'!$BD$7=BY74,'D4'!$BD$6,IF('D4'!$BE$7=BY74,'D4'!$BE$6,IF('D4'!$BF$7=BY74,'D4'!$BF$6,""))))))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IF('D4'!$BD$5=BY75,'D4'!$BD$4,IF('D4'!$BE$5=BY75,'D4'!$BE$4,IF('D4'!$BF$5=BY75,'D4'!$BF$4,IF('D4'!$BD$7=BY75,'D4'!$BD$6,IF('D4'!$BE$7=BY75,'D4'!$BE$6,IF('D4'!$BF$7=BY75,'D4'!$BF$6,""))))))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IF('D4'!$BD$5=BY76,'D4'!$BD$4,IF('D4'!$BE$5=BY76,'D4'!$BE$4,IF('D4'!$BF$5=BY76,'D4'!$BF$4,IF('D4'!$BD$7=BY76,'D4'!$BD$6,IF('D4'!$BE$7=BY76,'D4'!$BE$6,IF('D4'!$BF$7=BY76,'D4'!$BF$6,""))))))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IF('D4'!$BD$5=BY77,'D4'!$BD$4,IF('D4'!$BE$5=BY77,'D4'!$BE$4,IF('D4'!$BF$5=BY77,'D4'!$BF$4,IF('D4'!$BD$7=BY77,'D4'!$BD$6,IF('D4'!$BE$7=BY77,'D4'!$BE$6,IF('D4'!$BF$7=BY77,'D4'!$BF$6,""))))))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IF('D4'!$BD$5=BY78,'D4'!$BD$4,IF('D4'!$BE$5=BY78,'D4'!$BE$4,IF('D4'!$BF$5=BY78,'D4'!$BF$4,IF('D4'!$BD$7=BY78,'D4'!$BD$6,IF('D4'!$BE$7=BY78,'D4'!$BE$6,IF('D4'!$BF$7=BY78,'D4'!$BF$6,""))))))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IF('D4'!$BD$5=BY79,'D4'!$BD$4,IF('D4'!$BE$5=BY79,'D4'!$BE$4,IF('D4'!$BF$5=BY79,'D4'!$BF$4,IF('D4'!$BD$7=BY79,'D4'!$BD$6,IF('D4'!$BE$7=BY79,'D4'!$BE$6,IF('D4'!$BF$7=BY79,'D4'!$BF$6,""))))))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IF('D4'!$BD$5=BY80,'D4'!$BD$4,IF('D4'!$BE$5=BY80,'D4'!$BE$4,IF('D4'!$BF$5=BY80,'D4'!$BF$4,IF('D4'!$BD$7=BY80,'D4'!$BD$6,IF('D4'!$BE$7=BY80,'D4'!$BE$6,IF('D4'!$BF$7=BY80,'D4'!$BF$6,""))))))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IF('D4'!$BD$5=BY81,'D4'!$BD$4,IF('D4'!$BE$5=BY81,'D4'!$BE$4,IF('D4'!$BF$5=BY81,'D4'!$BF$4,IF('D4'!$BD$7=BY81,'D4'!$BD$6,IF('D4'!$BE$7=BY81,'D4'!$BE$6,IF('D4'!$BF$7=BY81,'D4'!$BF$6,""))))))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IF('D4'!$BD$5=BY82,'D4'!$BD$4,IF('D4'!$BE$5=BY82,'D4'!$BE$4,IF('D4'!$BF$5=BY82,'D4'!$BF$4,IF('D4'!$BD$7=BY82,'D4'!$BD$6,IF('D4'!$BE$7=BY82,'D4'!$BE$6,IF('D4'!$BF$7=BY82,'D4'!$BF$6,""))))))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IF('D4'!$BD$5=BY83,'D4'!$BD$4,IF('D4'!$BE$5=BY83,'D4'!$BE$4,IF('D4'!$BF$5=BY83,'D4'!$BF$4,IF('D4'!$BD$7=BY83,'D4'!$BD$6,IF('D4'!$BE$7=BY83,'D4'!$BE$6,IF('D4'!$BF$7=BY83,'D4'!$BF$6,""))))))</f>
        <v/>
      </c>
      <c r="BY83" s="86">
        <f t="shared" si="1"/>
        <v>19</v>
      </c>
    </row>
    <row r="84" spans="1:77" ht="25.15" customHeight="1" x14ac:dyDescent="0.35">
      <c r="AI84" s="44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IF('D4'!$BD$5=BY84,'D4'!$BD$4,IF('D4'!$BE$5=BY84,'D4'!$BE$4,IF('D4'!$BF$5=BY84,'D4'!$BF$4,IF('D4'!$BD$7=BY84,'D4'!$BD$6,IF('D4'!$BE$7=BY84,'D4'!$BE$6,IF('D4'!$BF$7=BY84,'D4'!$BF$6,""))))))</f>
        <v/>
      </c>
      <c r="BY84" s="86">
        <f t="shared" si="1"/>
        <v>20</v>
      </c>
    </row>
    <row r="85" spans="1:77" ht="25.15" customHeight="1" x14ac:dyDescent="0.35">
      <c r="AI85" s="44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IF('D4'!$BD$5=BY85,'D4'!$BD$4,IF('D4'!$BE$5=BY85,'D4'!$BE$4,IF('D4'!$BF$5=BY85,'D4'!$BF$4,IF('D4'!$BD$7=BY85,'D4'!$BD$6,IF('D4'!$BE$7=BY85,'D4'!$BE$6,IF('D4'!$BF$7=BY85,'D4'!$BF$6,""))))))</f>
        <v/>
      </c>
      <c r="BY85" s="86">
        <f t="shared" si="1"/>
        <v>21</v>
      </c>
    </row>
    <row r="86" spans="1:77" ht="25.15" customHeight="1" x14ac:dyDescent="0.35">
      <c r="AI86" s="44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IF('D4'!$BD$5=BY86,'D4'!$BD$4,IF('D4'!$BE$5=BY86,'D4'!$BE$4,IF('D4'!$BF$5=BY86,'D4'!$BF$4,IF('D4'!$BD$7=BY86,'D4'!$BD$6,IF('D4'!$BE$7=BY86,'D4'!$BE$6,IF('D4'!$BF$7=BY86,'D4'!$BF$6,""))))))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IF('D4'!$BD$5=BY87,'D4'!$BD$4,IF('D4'!$BE$5=BY87,'D4'!$BE$4,IF('D4'!$BF$5=BY87,'D4'!$BF$4,IF('D4'!$BD$7=BY87,'D4'!$BD$6,IF('D4'!$BE$7=BY87,'D4'!$BE$6,IF('D4'!$BF$7=BY87,'D4'!$BF$6,""))))))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IF('D4'!$BD$5=BY88,'D4'!$BD$4,IF('D4'!$BE$5=BY88,'D4'!$BE$4,IF('D4'!$BF$5=BY88,'D4'!$BF$4,IF('D4'!$BD$7=BY88,'D4'!$BD$6,IF('D4'!$BE$7=BY88,'D4'!$BE$6,IF('D4'!$BF$7=BY88,'D4'!$BF$6,""))))))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IF('D4'!$BD$5=BY89,'D4'!$BD$4,IF('D4'!$BE$5=BY89,'D4'!$BE$4,IF('D4'!$BF$5=BY89,'D4'!$BF$4,IF('D4'!$BD$7=BY89,'D4'!$BD$6,IF('D4'!$BE$7=BY89,'D4'!$BE$6,IF('D4'!$BF$7=BY89,'D4'!$BF$6,""))))))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IF('D4'!$BD$5=BY90,'D4'!$BD$4,IF('D4'!$BE$5=BY90,'D4'!$BE$4,IF('D4'!$BF$5=BY90,'D4'!$BF$4,IF('D4'!$BD$7=BY90,'D4'!$BD$6,IF('D4'!$BE$7=BY90,'D4'!$BE$6,IF('D4'!$BF$7=BY90,'D4'!$BF$6,""))))))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IF('D4'!$BD$5=BY91,'D4'!$BD$4,IF('D4'!$BE$5=BY91,'D4'!$BE$4,IF('D4'!$BF$5=BY91,'D4'!$BF$4,IF('D4'!$BD$7=BY91,'D4'!$BD$6,IF('D4'!$BE$7=BY91,'D4'!$BE$6,IF('D4'!$BF$7=BY91,'D4'!$BF$6,""))))))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IF('D4'!$BD$5=BY92,'D4'!$BD$4,IF('D4'!$BE$5=BY92,'D4'!$BE$4,IF('D4'!$BF$5=BY92,'D4'!$BF$4,IF('D4'!$BD$7=BY92,'D4'!$BD$6,IF('D4'!$BE$7=BY92,'D4'!$BE$6,IF('D4'!$BF$7=BY92,'D4'!$BF$6,""))))))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IF('D4'!$BD$5=BY93,'D4'!$BD$4,IF('D4'!$BE$5=BY93,'D4'!$BE$4,IF('D4'!$BF$5=BY93,'D4'!$BF$4,IF('D4'!$BD$7=BY93,'D4'!$BD$6,IF('D4'!$BE$7=BY93,'D4'!$BE$6,IF('D4'!$BF$7=BY93,'D4'!$BF$6,""))))))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IF('D4'!$BD$5=BY94,'D4'!$BD$4,IF('D4'!$BE$5=BY94,'D4'!$BE$4,IF('D4'!$BF$5=BY94,'D4'!$BF$4,IF('D4'!$BD$7=BY94,'D4'!$BD$6,IF('D4'!$BE$7=BY94,'D4'!$BE$6,IF('D4'!$BF$7=BY94,'D4'!$BF$6,""))))))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IF('D4'!$BD$5=BY95,'D4'!$BD$4,IF('D4'!$BE$5=BY95,'D4'!$BE$4,IF('D4'!$BF$5=BY95,'D4'!$BF$4,IF('D4'!$BD$7=BY95,'D4'!$BD$6,IF('D4'!$BE$7=BY95,'D4'!$BE$6,IF('D4'!$BF$7=BY95,'D4'!$BF$6,""))))))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IF('D4'!$BD$5=BY96,'D4'!$BD$4,IF('D4'!$BE$5=BY96,'D4'!$BE$4,IF('D4'!$BF$5=BY96,'D4'!$BF$4,IF('D4'!$BD$7=BY96,'D4'!$BD$6,IF('D4'!$BE$7=BY96,'D4'!$BE$6,IF('D4'!$BF$7=BY96,'D4'!$BF$6,""))))))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IF('D4'!$BD$5=BY97,'D4'!$BD$4,IF('D4'!$BE$5=BY97,'D4'!$BE$4,IF('D4'!$BF$5=BY97,'D4'!$BF$4,IF('D4'!$BD$7=BY97,'D4'!$BD$6,IF('D4'!$BE$7=BY97,'D4'!$BE$6,IF('D4'!$BF$7=BY97,'D4'!$BF$6,""))))))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IF('D4'!$BD$5=BY98,'D4'!$BD$4,IF('D4'!$BE$5=BY98,'D4'!$BE$4,IF('D4'!$BF$5=BY98,'D4'!$BF$4,IF('D4'!$BD$7=BY98,'D4'!$BD$6,IF('D4'!$BE$7=BY98,'D4'!$BE$6,IF('D4'!$BF$7=BY98,'D4'!$BF$6,""))))))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IF('D4'!$BD$5=BY99,'D4'!$BD$4,IF('D4'!$BE$5=BY99,'D4'!$BE$4,IF('D4'!$BF$5=BY99,'D4'!$BF$4,IF('D4'!$BD$7=BY99,'D4'!$BD$6,IF('D4'!$BE$7=BY99,'D4'!$BE$6,IF('D4'!$BF$7=BY99,'D4'!$BF$6,""))))))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IF('D4'!$BD$5=BY100,'D4'!$BD$4,IF('D4'!$BE$5=BY100,'D4'!$BE$4,IF('D4'!$BF$5=BY100,'D4'!$BF$4,IF('D4'!$BD$7=BY100,'D4'!$BD$6,IF('D4'!$BE$7=BY100,'D4'!$BE$6,IF('D4'!$BF$7=BY100,'D4'!$BF$6,""))))))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IF('D4'!$BD$5=BY101,'D4'!$BD$4,IF('D4'!$BE$5=BY101,'D4'!$BE$4,IF('D4'!$BF$5=BY101,'D4'!$BF$4,IF('D4'!$BD$7=BY101,'D4'!$BD$6,IF('D4'!$BE$7=BY101,'D4'!$BE$6,IF('D4'!$BF$7=BY101,'D4'!$BF$6,""))))))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IF('D4'!$BD$5=BY102,'D4'!$BD$4,IF('D4'!$BE$5=BY102,'D4'!$BE$4,IF('D4'!$BF$5=BY102,'D4'!$BF$4,IF('D4'!$BD$7=BY102,'D4'!$BD$6,IF('D4'!$BE$7=BY102,'D4'!$BE$6,IF('D4'!$BF$7=BY102,'D4'!$BF$6,""))))))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IF('D4'!$BD$5=BY103,'D4'!$BD$4,IF('D4'!$BE$5=BY103,'D4'!$BE$4,IF('D4'!$BF$5=BY103,'D4'!$BF$4,IF('D4'!$BD$7=BY103,'D4'!$BD$6,IF('D4'!$BE$7=BY103,'D4'!$BE$6,IF('D4'!$BF$7=BY103,'D4'!$BF$6,""))))))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IF('D4'!$BD$5=BY104,'D4'!$BD$4,IF('D4'!$BE$5=BY104,'D4'!$BE$4,IF('D4'!$BF$5=BY104,'D4'!$BF$4,IF('D4'!$BD$7=BY104,'D4'!$BD$6,IF('D4'!$BE$7=BY104,'D4'!$BE$6,IF('D4'!$BF$7=BY104,'D4'!$BF$6,""))))))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IF('D4'!$BD$5=BY105,'D4'!$BD$4,IF('D4'!$BE$5=BY105,'D4'!$BE$4,IF('D4'!$BF$5=BY105,'D4'!$BF$4,IF('D4'!$BD$7=BY105,'D4'!$BD$6,IF('D4'!$BE$7=BY105,'D4'!$BE$6,IF('D4'!$BF$7=BY105,'D4'!$BF$6,""))))))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IF('D4'!$BD$5=BY106,'D4'!$BD$4,IF('D4'!$BE$5=BY106,'D4'!$BE$4,IF('D4'!$BF$5=BY106,'D4'!$BF$4,IF('D4'!$BD$7=BY106,'D4'!$BD$6,IF('D4'!$BE$7=BY106,'D4'!$BE$6,IF('D4'!$BF$7=BY106,'D4'!$BF$6,""))))))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IF('D4'!$BD$5=BY107,'D4'!$BD$4,IF('D4'!$BE$5=BY107,'D4'!$BE$4,IF('D4'!$BF$5=BY107,'D4'!$BF$4,IF('D4'!$BD$7=BY107,'D4'!$BD$6,IF('D4'!$BE$7=BY107,'D4'!$BE$6,IF('D4'!$BF$7=BY107,'D4'!$BF$6,""))))))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IF('D4'!$BD$5=BY108,'D4'!$BD$4,IF('D4'!$BE$5=BY108,'D4'!$BE$4,IF('D4'!$BF$5=BY108,'D4'!$BF$4,IF('D4'!$BD$7=BY108,'D4'!$BD$6,IF('D4'!$BE$7=BY108,'D4'!$BE$6,IF('D4'!$BF$7=BY108,'D4'!$BF$6,""))))))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IF('D4'!$BD$5=BY109,'D4'!$BD$4,IF('D4'!$BE$5=BY109,'D4'!$BE$4,IF('D4'!$BF$5=BY109,'D4'!$BF$4,IF('D4'!$BD$7=BY109,'D4'!$BD$6,IF('D4'!$BE$7=BY109,'D4'!$BE$6,IF('D4'!$BF$7=BY109,'D4'!$BF$6,""))))))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IF('D4'!$BD$5=BY110,'D4'!$BD$4,IF('D4'!$BE$5=BY110,'D4'!$BE$4,IF('D4'!$BF$5=BY110,'D4'!$BF$4,IF('D4'!$BD$7=BY110,'D4'!$BD$6,IF('D4'!$BE$7=BY110,'D4'!$BE$6,IF('D4'!$BF$7=BY110,'D4'!$BF$6,""))))))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IF('D4'!$BD$5=BY111,'D4'!$BD$4,IF('D4'!$BE$5=BY111,'D4'!$BE$4,IF('D4'!$BF$5=BY111,'D4'!$BF$4,IF('D4'!$BD$7=BY111,'D4'!$BD$6,IF('D4'!$BE$7=BY111,'D4'!$BE$6,IF('D4'!$BF$7=BY111,'D4'!$BF$6,""))))))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IF('D4'!$BD$5=BY112,'D4'!$BD$4,IF('D4'!$BE$5=BY112,'D4'!$BE$4,IF('D4'!$BF$5=BY112,'D4'!$BF$4,IF('D4'!$BD$7=BY112,'D4'!$BD$6,IF('D4'!$BE$7=BY112,'D4'!$BE$6,IF('D4'!$BF$7=BY112,'D4'!$BF$6,""))))))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IF('D4'!$BD$5=BY113,'D4'!$BD$4,IF('D4'!$BE$5=BY113,'D4'!$BE$4,IF('D4'!$BF$5=BY113,'D4'!$BF$4,IF('D4'!$BD$7=BY113,'D4'!$BD$6,IF('D4'!$BE$7=BY113,'D4'!$BE$6,IF('D4'!$BF$7=BY113,'D4'!$BF$6,""))))))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IF('D4'!$BD$5=BY114,'D4'!$BD$4,IF('D4'!$BE$5=BY114,'D4'!$BE$4,IF('D4'!$BF$5=BY114,'D4'!$BF$4,IF('D4'!$BD$7=BY114,'D4'!$BD$6,IF('D4'!$BE$7=BY114,'D4'!$BE$6,IF('D4'!$BF$7=BY114,'D4'!$BF$6,""))))))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IF('D4'!$BD$5=BY115,'D4'!$BD$4,IF('D4'!$BE$5=BY115,'D4'!$BE$4,IF('D4'!$BF$5=BY115,'D4'!$BF$4,IF('D4'!$BD$7=BY115,'D4'!$BD$6,IF('D4'!$BE$7=BY115,'D4'!$BE$6,IF('D4'!$BF$7=BY115,'D4'!$BF$6,""))))))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IF('D4'!$BD$5=BY116,'D4'!$BD$4,IF('D4'!$BE$5=BY116,'D4'!$BE$4,IF('D4'!$BF$5=BY116,'D4'!$BF$4,IF('D4'!$BD$7=BY116,'D4'!$BD$6,IF('D4'!$BE$7=BY116,'D4'!$BE$6,IF('D4'!$BF$7=BY116,'D4'!$BF$6,""))))))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IF('D4'!$BD$5=BY117,'D4'!$BD$4,IF('D4'!$BE$5=BY117,'D4'!$BE$4,IF('D4'!$BF$5=BY117,'D4'!$BF$4,IF('D4'!$BD$7=BY117,'D4'!$BD$6,IF('D4'!$BE$7=BY117,'D4'!$BE$6,IF('D4'!$BF$7=BY117,'D4'!$BF$6,""))))))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IF('D4'!$BD$5=BY118,'D4'!$BD$4,IF('D4'!$BE$5=BY118,'D4'!$BE$4,IF('D4'!$BF$5=BY118,'D4'!$BF$4,IF('D4'!$BD$7=BY118,'D4'!$BD$6,IF('D4'!$BE$7=BY118,'D4'!$BE$6,IF('D4'!$BF$7=BY118,'D4'!$BF$6,""))))))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IF('D4'!$BD$5=BY119,'D4'!$BD$4,IF('D4'!$BE$5=BY119,'D4'!$BE$4,IF('D4'!$BF$5=BY119,'D4'!$BF$4,IF('D4'!$BD$7=BY119,'D4'!$BD$6,IF('D4'!$BE$7=BY119,'D4'!$BE$6,IF('D4'!$BF$7=BY119,'D4'!$BF$6,""))))))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IF('D4'!$BD$5=BY120,'D4'!$BD$4,IF('D4'!$BE$5=BY120,'D4'!$BE$4,IF('D4'!$BF$5=BY120,'D4'!$BF$4,IF('D4'!$BD$7=BY120,'D4'!$BD$6,IF('D4'!$BE$7=BY120,'D4'!$BE$6,IF('D4'!$BF$7=BY120,'D4'!$BF$6,""))))))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IF('D4'!$BD$5=BY121,'D4'!$BD$4,IF('D4'!$BE$5=BY121,'D4'!$BE$4,IF('D4'!$BF$5=BY121,'D4'!$BF$4,IF('D4'!$BD$7=BY121,'D4'!$BD$6,IF('D4'!$BE$7=BY121,'D4'!$BE$6,IF('D4'!$BF$7=BY121,'D4'!$BF$6,""))))))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IF('D4'!$BD$5=BY122,'D4'!$BD$4,IF('D4'!$BE$5=BY122,'D4'!$BE$4,IF('D4'!$BF$5=BY122,'D4'!$BF$4,IF('D4'!$BD$7=BY122,'D4'!$BD$6,IF('D4'!$BE$7=BY122,'D4'!$BE$6,IF('D4'!$BF$7=BY122,'D4'!$BF$6,""))))))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IF('D4'!$BD$5=BY123,'D4'!$BD$4,IF('D4'!$BE$5=BY123,'D4'!$BE$4,IF('D4'!$BF$5=BY123,'D4'!$BF$4,IF('D4'!$BD$7=BY123,'D4'!$BD$6,IF('D4'!$BE$7=BY123,'D4'!$BE$6,IF('D4'!$BF$7=BY123,'D4'!$BF$6,""))))))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IF('D4'!$BD$5=BY124,'D4'!$BD$4,IF('D4'!$BE$5=BY124,'D4'!$BE$4,IF('D4'!$BF$5=BY124,'D4'!$BF$4,IF('D4'!$BD$7=BY124,'D4'!$BD$6,IF('D4'!$BE$7=BY124,'D4'!$BE$6,IF('D4'!$BF$7=BY124,'D4'!$BF$6,""))))))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IF('D4'!$BD$5=BY125,'D4'!$BD$4,IF('D4'!$BE$5=BY125,'D4'!$BE$4,IF('D4'!$BF$5=BY125,'D4'!$BF$4,IF('D4'!$BD$7=BY125,'D4'!$BD$6,IF('D4'!$BE$7=BY125,'D4'!$BE$6,IF('D4'!$BF$7=BY125,'D4'!$BF$6,""))))))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IF('D4'!$BD$5=BY126,'D4'!$BD$4,IF('D4'!$BE$5=BY126,'D4'!$BE$4,IF('D4'!$BF$5=BY126,'D4'!$BF$4,IF('D4'!$BD$7=BY126,'D4'!$BD$6,IF('D4'!$BE$7=BY126,'D4'!$BE$6,IF('D4'!$BF$7=BY126,'D4'!$BF$6,""))))))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IF('D4'!$BD$5=BY127,'D4'!$BD$4,IF('D4'!$BE$5=BY127,'D4'!$BE$4,IF('D4'!$BF$5=BY127,'D4'!$BF$4,IF('D4'!$BD$7=BY127,'D4'!$BD$6,IF('D4'!$BE$7=BY127,'D4'!$BE$6,IF('D4'!$BF$7=BY127,'D4'!$BF$6,""))))))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IF('D4'!$BD$5=BY128,'D4'!$BD$4,IF('D4'!$BE$5=BY128,'D4'!$BE$4,IF('D4'!$BF$5=BY128,'D4'!$BF$4,IF('D4'!$BD$7=BY128,'D4'!$BD$6,IF('D4'!$BE$7=BY128,'D4'!$BE$6,IF('D4'!$BF$7=BY128,'D4'!$BF$6,""))))))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IF('D4'!$BD$5=BY129,'D4'!$BD$4,IF('D4'!$BE$5=BY129,'D4'!$BE$4,IF('D4'!$BF$5=BY129,'D4'!$BF$4,IF('D4'!$BD$7=BY129,'D4'!$BD$6,IF('D4'!$BE$7=BY129,'D4'!$BE$6,IF('D4'!$BF$7=BY129,'D4'!$BF$6,""))))))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IF('D4'!$BD$5=BY130,'D4'!$BD$4,IF('D4'!$BE$5=BY130,'D4'!$BE$4,IF('D4'!$BF$5=BY130,'D4'!$BF$4,IF('D4'!$BD$7=BY130,'D4'!$BD$6,IF('D4'!$BE$7=BY130,'D4'!$BE$6,IF('D4'!$BF$7=BY130,'D4'!$BF$6,""))))))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IF('D4'!$BD$5=BY131,'D4'!$BD$4,IF('D4'!$BE$5=BY131,'D4'!$BE$4,IF('D4'!$BF$5=BY131,'D4'!$BF$4,IF('D4'!$BD$7=BY131,'D4'!$BD$6,IF('D4'!$BE$7=BY131,'D4'!$BE$6,IF('D4'!$BF$7=BY131,'D4'!$BF$6,""))))))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IF('D4'!$BD$5=BY132,'D4'!$BD$4,IF('D4'!$BE$5=BY132,'D4'!$BE$4,IF('D4'!$BF$5=BY132,'D4'!$BF$4,IF('D4'!$BD$7=BY132,'D4'!$BD$6,IF('D4'!$BE$7=BY132,'D4'!$BE$6,IF('D4'!$BF$7=BY132,'D4'!$BF$6,""))))))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IF('D4'!$BD$5=BY133,'D4'!$BD$4,IF('D4'!$BE$5=BY133,'D4'!$BE$4,IF('D4'!$BF$5=BY133,'D4'!$BF$4,IF('D4'!$BD$7=BY133,'D4'!$BD$6,IF('D4'!$BE$7=BY133,'D4'!$BE$6,IF('D4'!$BF$7=BY133,'D4'!$BF$6,""))))))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IF('D4'!$BD$5=BY134,'D4'!$BD$4,IF('D4'!$BE$5=BY134,'D4'!$BE$4,IF('D4'!$BF$5=BY134,'D4'!$BF$4,IF('D4'!$BD$7=BY134,'D4'!$BD$6,IF('D4'!$BE$7=BY134,'D4'!$BE$6,IF('D4'!$BF$7=BY134,'D4'!$BF$6,""))))))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IF('D4'!$BD$5=BY135,'D4'!$BD$4,IF('D4'!$BE$5=BY135,'D4'!$BE$4,IF('D4'!$BF$5=BY135,'D4'!$BF$4,IF('D4'!$BD$7=BY135,'D4'!$BD$6,IF('D4'!$BE$7=BY135,'D4'!$BE$6,IF('D4'!$BF$7=BY135,'D4'!$BF$6,""))))))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IF('D4'!$BD$5=BY136,'D4'!$BD$4,IF('D4'!$BE$5=BY136,'D4'!$BE$4,IF('D4'!$BF$5=BY136,'D4'!$BF$4,IF('D4'!$BD$7=BY136,'D4'!$BD$6,IF('D4'!$BE$7=BY136,'D4'!$BE$6,IF('D4'!$BF$7=BY136,'D4'!$BF$6,""))))))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IF('D4'!$BD$5=BY137,'D4'!$BD$4,IF('D4'!$BE$5=BY137,'D4'!$BE$4,IF('D4'!$BF$5=BY137,'D4'!$BF$4,IF('D4'!$BD$7=BY137,'D4'!$BD$6,IF('D4'!$BE$7=BY137,'D4'!$BE$6,IF('D4'!$BF$7=BY137,'D4'!$BF$6,""))))))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IF('D4'!$BD$5=BY138,'D4'!$BD$4,IF('D4'!$BE$5=BY138,'D4'!$BE$4,IF('D4'!$BF$5=BY138,'D4'!$BF$4,IF('D4'!$BD$7=BY138,'D4'!$BD$6,IF('D4'!$BE$7=BY138,'D4'!$BE$6,IF('D4'!$BF$7=BY138,'D4'!$BF$6,""))))))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IF('D4'!$BD$5=BY139,'D4'!$BD$4,IF('D4'!$BE$5=BY139,'D4'!$BE$4,IF('D4'!$BF$5=BY139,'D4'!$BF$4,IF('D4'!$BD$7=BY139,'D4'!$BD$6,IF('D4'!$BE$7=BY139,'D4'!$BE$6,IF('D4'!$BF$7=BY139,'D4'!$BF$6,""))))))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IF('D4'!$BD$5=BY140,'D4'!$BD$4,IF('D4'!$BE$5=BY140,'D4'!$BE$4,IF('D4'!$BF$5=BY140,'D4'!$BF$4,IF('D4'!$BD$7=BY140,'D4'!$BD$6,IF('D4'!$BE$7=BY140,'D4'!$BE$6,IF('D4'!$BF$7=BY140,'D4'!$BF$6,""))))))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A164"/>
  <sheetViews>
    <sheetView showGridLines="0" zoomScale="29" zoomScaleNormal="29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9" width="11.42578125" style="86"/>
    <col min="80" max="16384" width="11.42578125" style="104"/>
  </cols>
  <sheetData>
    <row r="1" spans="2:104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4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4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4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4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Cartes'!$C$13="","",'Balises - Cartes'!$C$13)</f>
        <v>2</v>
      </c>
      <c r="BE5" s="110" t="str">
        <f>IF('Balises - Cartes'!$D$13="","",'Balises - Cartes'!$D$13)</f>
        <v/>
      </c>
      <c r="BF5" s="110" t="str">
        <f>IF('Balises - Cartes'!$E$13="","",'Balises - Cartes'!$E$13)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4" ht="39" customHeight="1" x14ac:dyDescent="0.25">
      <c r="B6" s="530" t="s">
        <v>160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4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Cartes'!$F$13="","",'Balises - Cartes'!$F$13)</f>
        <v/>
      </c>
      <c r="BE7" s="99" t="str">
        <f>IF('Balises - Cartes'!$G$13="","",'Balises - Cartes'!$G$13)</f>
        <v/>
      </c>
      <c r="BF7" s="99" t="str">
        <f>IF('Balises - Cartes'!$H$13="","",'Balises - Cartes'!$H$13)</f>
        <v/>
      </c>
      <c r="BG7" s="88"/>
      <c r="BH7" s="88"/>
      <c r="BI7" s="88"/>
      <c r="BJ7" s="88"/>
      <c r="BK7" s="88"/>
      <c r="BL7" s="88"/>
      <c r="BM7" s="88"/>
    </row>
    <row r="8" spans="2:104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4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IF('D5'!$BD$5=4,'D5'!$BD$4,IF('D5'!$BE$5=4,'D5'!$BE$4,""))</f>
        <v/>
      </c>
    </row>
    <row r="10" spans="2:104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4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4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2:104" ht="30" customHeight="1" x14ac:dyDescent="0.25"/>
    <row r="14" spans="2:104" ht="1.9" customHeight="1" x14ac:dyDescent="0.25">
      <c r="CZ14" s="104">
        <v>21</v>
      </c>
    </row>
    <row r="15" spans="2:104" ht="9" customHeight="1" x14ac:dyDescent="0.25"/>
    <row r="16" spans="2:104" ht="15.6" customHeight="1" x14ac:dyDescent="0.25"/>
    <row r="17" spans="37:105" ht="22.9" customHeight="1" x14ac:dyDescent="0.4">
      <c r="AK17" s="85"/>
      <c r="AL17" s="85"/>
      <c r="AM17" s="85"/>
      <c r="CZ17" s="3"/>
      <c r="DA17" s="4"/>
    </row>
    <row r="18" spans="37:105" ht="30" customHeight="1" x14ac:dyDescent="0.4">
      <c r="AK18" s="85"/>
      <c r="AL18" s="85"/>
      <c r="AM18" s="111"/>
      <c r="CZ18" s="3"/>
      <c r="DA18" s="3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IF('D5'!$BD$5=BY65,'D5'!$BD$4,IF('D5'!$BE$5=BY65,'D5'!$BE$4,IF('D5'!$BF$5=BY65,'D5'!$BF$4,IF('D5'!$BD$7=BY65,'D5'!$BD$6,IF('D5'!$BE$7=BY65,'D5'!$BE$6,IF('D5'!$BF$7=BY65,'D5'!$BF$6,""))))))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IF('D5'!$BD$5=BY66,'D5'!$BD$4,IF('D5'!$BE$5=BY66,'D5'!$BE$4,IF('D5'!$BF$5=BY66,'D5'!$BF$4,IF('D5'!$BD$7=BY66,'D5'!$BD$6,IF('D5'!$BE$7=BY66,'D5'!$BE$6,IF('D5'!$BF$7=BY66,'D5'!$BF$6,""))))))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IF('D5'!$BD$5=BY67,'D5'!$BD$4,IF('D5'!$BE$5=BY67,'D5'!$BE$4,IF('D5'!$BF$5=BY67,'D5'!$BF$4,IF('D5'!$BD$7=BY67,'D5'!$BD$6,IF('D5'!$BE$7=BY67,'D5'!$BE$6,IF('D5'!$BF$7=BY67,'D5'!$BF$6,""))))))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IF('D5'!$BD$5=BY68,'D5'!$BD$4,IF('D5'!$BE$5=BY68,'D5'!$BE$4,IF('D5'!$BF$5=BY68,'D5'!$BF$4,IF('D5'!$BD$7=BY68,'D5'!$BD$6,IF('D5'!$BE$7=BY68,'D5'!$BE$6,IF('D5'!$BF$7=BY68,'D5'!$BF$6,""))))))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IF('D5'!$BD$5=BY69,'D5'!$BD$4,IF('D5'!$BE$5=BY69,'D5'!$BE$4,IF('D5'!$BF$5=BY69,'D5'!$BF$4,IF('D5'!$BD$7=BY69,'D5'!$BD$6,IF('D5'!$BE$7=BY69,'D5'!$BE$6,IF('D5'!$BF$7=BY69,'D5'!$BF$6,""))))))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IF('D5'!$BD$5=BY70,'D5'!$BD$4,IF('D5'!$BE$5=BY70,'D5'!$BE$4,IF('D5'!$BF$5=BY70,'D5'!$BF$4,IF('D5'!$BD$7=BY70,'D5'!$BD$6,IF('D5'!$BE$7=BY70,'D5'!$BE$6,IF('D5'!$BF$7=BY70,'D5'!$BF$6,""))))))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IF('D5'!$BD$5=BY71,'D5'!$BD$4,IF('D5'!$BE$5=BY71,'D5'!$BE$4,IF('D5'!$BF$5=BY71,'D5'!$BF$4,IF('D5'!$BD$7=BY71,'D5'!$BD$6,IF('D5'!$BE$7=BY71,'D5'!$BE$6,IF('D5'!$BF$7=BY71,'D5'!$BF$6,""))))))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IF('D5'!$BD$5=BY72,'D5'!$BD$4,IF('D5'!$BE$5=BY72,'D5'!$BE$4,IF('D5'!$BF$5=BY72,'D5'!$BF$4,IF('D5'!$BD$7=BY72,'D5'!$BD$6,IF('D5'!$BE$7=BY72,'D5'!$BE$6,IF('D5'!$BF$7=BY72,'D5'!$BF$6,""))))))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IF('D5'!$BD$5=BY73,'D5'!$BD$4,IF('D5'!$BE$5=BY73,'D5'!$BE$4,IF('D5'!$BF$5=BY73,'D5'!$BF$4,IF('D5'!$BD$7=BY73,'D5'!$BD$6,IF('D5'!$BE$7=BY73,'D5'!$BE$6,IF('D5'!$BF$7=BY73,'D5'!$BF$6,""))))))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IF('D5'!$BD$5=BY74,'D5'!$BD$4,IF('D5'!$BE$5=BY74,'D5'!$BE$4,IF('D5'!$BF$5=BY74,'D5'!$BF$4,IF('D5'!$BD$7=BY74,'D5'!$BD$6,IF('D5'!$BE$7=BY74,'D5'!$BE$6,IF('D5'!$BF$7=BY74,'D5'!$BF$6,""))))))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IF('D5'!$BD$5=BY75,'D5'!$BD$4,IF('D5'!$BE$5=BY75,'D5'!$BE$4,IF('D5'!$BF$5=BY75,'D5'!$BF$4,IF('D5'!$BD$7=BY75,'D5'!$BD$6,IF('D5'!$BE$7=BY75,'D5'!$BE$6,IF('D5'!$BF$7=BY75,'D5'!$BF$6,""))))))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IF('D5'!$BD$5=BY76,'D5'!$BD$4,IF('D5'!$BE$5=BY76,'D5'!$BE$4,IF('D5'!$BF$5=BY76,'D5'!$BF$4,IF('D5'!$BD$7=BY76,'D5'!$BD$6,IF('D5'!$BE$7=BY76,'D5'!$BE$6,IF('D5'!$BF$7=BY76,'D5'!$BF$6,""))))))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IF('D5'!$BD$5=BY77,'D5'!$BD$4,IF('D5'!$BE$5=BY77,'D5'!$BE$4,IF('D5'!$BF$5=BY77,'D5'!$BF$4,IF('D5'!$BD$7=BY77,'D5'!$BD$6,IF('D5'!$BE$7=BY77,'D5'!$BE$6,IF('D5'!$BF$7=BY77,'D5'!$BF$6,""))))))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IF('D5'!$BD$5=BY78,'D5'!$BD$4,IF('D5'!$BE$5=BY78,'D5'!$BE$4,IF('D5'!$BF$5=BY78,'D5'!$BF$4,IF('D5'!$BD$7=BY78,'D5'!$BD$6,IF('D5'!$BE$7=BY78,'D5'!$BE$6,IF('D5'!$BF$7=BY78,'D5'!$BF$6,""))))))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IF('D5'!$BD$5=BY79,'D5'!$BD$4,IF('D5'!$BE$5=BY79,'D5'!$BE$4,IF('D5'!$BF$5=BY79,'D5'!$BF$4,IF('D5'!$BD$7=BY79,'D5'!$BD$6,IF('D5'!$BE$7=BY79,'D5'!$BE$6,IF('D5'!$BF$7=BY79,'D5'!$BF$6,""))))))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IF('D5'!$BD$5=BY80,'D5'!$BD$4,IF('D5'!$BE$5=BY80,'D5'!$BE$4,IF('D5'!$BF$5=BY80,'D5'!$BF$4,IF('D5'!$BD$7=BY80,'D5'!$BD$6,IF('D5'!$BE$7=BY80,'D5'!$BE$6,IF('D5'!$BF$7=BY80,'D5'!$BF$6,""))))))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IF('D5'!$BD$5=BY81,'D5'!$BD$4,IF('D5'!$BE$5=BY81,'D5'!$BE$4,IF('D5'!$BF$5=BY81,'D5'!$BF$4,IF('D5'!$BD$7=BY81,'D5'!$BD$6,IF('D5'!$BE$7=BY81,'D5'!$BE$6,IF('D5'!$BF$7=BY81,'D5'!$BF$6,""))))))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IF('D5'!$BD$5=BY82,'D5'!$BD$4,IF('D5'!$BE$5=BY82,'D5'!$BE$4,IF('D5'!$BF$5=BY82,'D5'!$BF$4,IF('D5'!$BD$7=BY82,'D5'!$BD$6,IF('D5'!$BE$7=BY82,'D5'!$BE$6,IF('D5'!$BF$7=BY82,'D5'!$BF$6,""))))))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IF('D5'!$BD$5=BY83,'D5'!$BD$4,IF('D5'!$BE$5=BY83,'D5'!$BE$4,IF('D5'!$BF$5=BY83,'D5'!$BF$4,IF('D5'!$BD$7=BY83,'D5'!$BD$6,IF('D5'!$BE$7=BY83,'D5'!$BE$6,IF('D5'!$BF$7=BY83,'D5'!$BF$6,""))))))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IF('D5'!$BD$5=BY84,'D5'!$BD$4,IF('D5'!$BE$5=BY84,'D5'!$BE$4,IF('D5'!$BF$5=BY84,'D5'!$BF$4,IF('D5'!$BD$7=BY84,'D5'!$BD$6,IF('D5'!$BE$7=BY84,'D5'!$BE$6,IF('D5'!$BF$7=BY84,'D5'!$BF$6,""))))))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IF('D5'!$BD$5=BY85,'D5'!$BD$4,IF('D5'!$BE$5=BY85,'D5'!$BE$4,IF('D5'!$BF$5=BY85,'D5'!$BF$4,IF('D5'!$BD$7=BY85,'D5'!$BD$6,IF('D5'!$BE$7=BY85,'D5'!$BE$6,IF('D5'!$BF$7=BY85,'D5'!$BF$6,""))))))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IF('D5'!$BD$5=BY86,'D5'!$BD$4,IF('D5'!$BE$5=BY86,'D5'!$BE$4,IF('D5'!$BF$5=BY86,'D5'!$BF$4,IF('D5'!$BD$7=BY86,'D5'!$BD$6,IF('D5'!$BE$7=BY86,'D5'!$BE$6,IF('D5'!$BF$7=BY86,'D5'!$BF$6,""))))))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IF('D5'!$BD$5=BY87,'D5'!$BD$4,IF('D5'!$BE$5=BY87,'D5'!$BE$4,IF('D5'!$BF$5=BY87,'D5'!$BF$4,IF('D5'!$BD$7=BY87,'D5'!$BD$6,IF('D5'!$BE$7=BY87,'D5'!$BE$6,IF('D5'!$BF$7=BY87,'D5'!$BF$6,""))))))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IF('D5'!$BD$5=BY88,'D5'!$BD$4,IF('D5'!$BE$5=BY88,'D5'!$BE$4,IF('D5'!$BF$5=BY88,'D5'!$BF$4,IF('D5'!$BD$7=BY88,'D5'!$BD$6,IF('D5'!$BE$7=BY88,'D5'!$BE$6,IF('D5'!$BF$7=BY88,'D5'!$BF$6,""))))))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IF('D5'!$BD$5=BY89,'D5'!$BD$4,IF('D5'!$BE$5=BY89,'D5'!$BE$4,IF('D5'!$BF$5=BY89,'D5'!$BF$4,IF('D5'!$BD$7=BY89,'D5'!$BD$6,IF('D5'!$BE$7=BY89,'D5'!$BE$6,IF('D5'!$BF$7=BY89,'D5'!$BF$6,""))))))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IF('D5'!$BD$5=BY90,'D5'!$BD$4,IF('D5'!$BE$5=BY90,'D5'!$BE$4,IF('D5'!$BF$5=BY90,'D5'!$BF$4,IF('D5'!$BD$7=BY90,'D5'!$BD$6,IF('D5'!$BE$7=BY90,'D5'!$BE$6,IF('D5'!$BF$7=BY90,'D5'!$BF$6,""))))))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IF('D5'!$BD$5=BY91,'D5'!$BD$4,IF('D5'!$BE$5=BY91,'D5'!$BE$4,IF('D5'!$BF$5=BY91,'D5'!$BF$4,IF('D5'!$BD$7=BY91,'D5'!$BD$6,IF('D5'!$BE$7=BY91,'D5'!$BE$6,IF('D5'!$BF$7=BY91,'D5'!$BF$6,""))))))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IF('D5'!$BD$5=BY92,'D5'!$BD$4,IF('D5'!$BE$5=BY92,'D5'!$BE$4,IF('D5'!$BF$5=BY92,'D5'!$BF$4,IF('D5'!$BD$7=BY92,'D5'!$BD$6,IF('D5'!$BE$7=BY92,'D5'!$BE$6,IF('D5'!$BF$7=BY92,'D5'!$BF$6,""))))))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IF('D5'!$BD$5=BY93,'D5'!$BD$4,IF('D5'!$BE$5=BY93,'D5'!$BE$4,IF('D5'!$BF$5=BY93,'D5'!$BF$4,IF('D5'!$BD$7=BY93,'D5'!$BD$6,IF('D5'!$BE$7=BY93,'D5'!$BE$6,IF('D5'!$BF$7=BY93,'D5'!$BF$6,""))))))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IF('D5'!$BD$5=BY94,'D5'!$BD$4,IF('D5'!$BE$5=BY94,'D5'!$BE$4,IF('D5'!$BF$5=BY94,'D5'!$BF$4,IF('D5'!$BD$7=BY94,'D5'!$BD$6,IF('D5'!$BE$7=BY94,'D5'!$BE$6,IF('D5'!$BF$7=BY94,'D5'!$BF$6,""))))))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IF('D5'!$BD$5=BY95,'D5'!$BD$4,IF('D5'!$BE$5=BY95,'D5'!$BE$4,IF('D5'!$BF$5=BY95,'D5'!$BF$4,IF('D5'!$BD$7=BY95,'D5'!$BD$6,IF('D5'!$BE$7=BY95,'D5'!$BE$6,IF('D5'!$BF$7=BY95,'D5'!$BF$6,""))))))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IF('D5'!$BD$5=BY96,'D5'!$BD$4,IF('D5'!$BE$5=BY96,'D5'!$BE$4,IF('D5'!$BF$5=BY96,'D5'!$BF$4,IF('D5'!$BD$7=BY96,'D5'!$BD$6,IF('D5'!$BE$7=BY96,'D5'!$BE$6,IF('D5'!$BF$7=BY96,'D5'!$BF$6,""))))))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IF('D5'!$BD$5=BY97,'D5'!$BD$4,IF('D5'!$BE$5=BY97,'D5'!$BE$4,IF('D5'!$BF$5=BY97,'D5'!$BF$4,IF('D5'!$BD$7=BY97,'D5'!$BD$6,IF('D5'!$BE$7=BY97,'D5'!$BE$6,IF('D5'!$BF$7=BY97,'D5'!$BF$6,""))))))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IF('D5'!$BD$5=BY98,'D5'!$BD$4,IF('D5'!$BE$5=BY98,'D5'!$BE$4,IF('D5'!$BF$5=BY98,'D5'!$BF$4,IF('D5'!$BD$7=BY98,'D5'!$BD$6,IF('D5'!$BE$7=BY98,'D5'!$BE$6,IF('D5'!$BF$7=BY98,'D5'!$BF$6,""))))))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IF('D5'!$BD$5=BY99,'D5'!$BD$4,IF('D5'!$BE$5=BY99,'D5'!$BE$4,IF('D5'!$BF$5=BY99,'D5'!$BF$4,IF('D5'!$BD$7=BY99,'D5'!$BD$6,IF('D5'!$BE$7=BY99,'D5'!$BE$6,IF('D5'!$BF$7=BY99,'D5'!$BF$6,""))))))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IF('D5'!$BD$5=BY100,'D5'!$BD$4,IF('D5'!$BE$5=BY100,'D5'!$BE$4,IF('D5'!$BF$5=BY100,'D5'!$BF$4,IF('D5'!$BD$7=BY100,'D5'!$BD$6,IF('D5'!$BE$7=BY100,'D5'!$BE$6,IF('D5'!$BF$7=BY100,'D5'!$BF$6,""))))))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IF('D5'!$BD$5=BY101,'D5'!$BD$4,IF('D5'!$BE$5=BY101,'D5'!$BE$4,IF('D5'!$BF$5=BY101,'D5'!$BF$4,IF('D5'!$BD$7=BY101,'D5'!$BD$6,IF('D5'!$BE$7=BY101,'D5'!$BE$6,IF('D5'!$BF$7=BY101,'D5'!$BF$6,""))))))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IF('D5'!$BD$5=BY102,'D5'!$BD$4,IF('D5'!$BE$5=BY102,'D5'!$BE$4,IF('D5'!$BF$5=BY102,'D5'!$BF$4,IF('D5'!$BD$7=BY102,'D5'!$BD$6,IF('D5'!$BE$7=BY102,'D5'!$BE$6,IF('D5'!$BF$7=BY102,'D5'!$BF$6,""))))))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IF('D5'!$BD$5=BY103,'D5'!$BD$4,IF('D5'!$BE$5=BY103,'D5'!$BE$4,IF('D5'!$BF$5=BY103,'D5'!$BF$4,IF('D5'!$BD$7=BY103,'D5'!$BD$6,IF('D5'!$BE$7=BY103,'D5'!$BE$6,IF('D5'!$BF$7=BY103,'D5'!$BF$6,""))))))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IF('D5'!$BD$5=BY104,'D5'!$BD$4,IF('D5'!$BE$5=BY104,'D5'!$BE$4,IF('D5'!$BF$5=BY104,'D5'!$BF$4,IF('D5'!$BD$7=BY104,'D5'!$BD$6,IF('D5'!$BE$7=BY104,'D5'!$BE$6,IF('D5'!$BF$7=BY104,'D5'!$BF$6,""))))))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IF('D5'!$BD$5=BY105,'D5'!$BD$4,IF('D5'!$BE$5=BY105,'D5'!$BE$4,IF('D5'!$BF$5=BY105,'D5'!$BF$4,IF('D5'!$BD$7=BY105,'D5'!$BD$6,IF('D5'!$BE$7=BY105,'D5'!$BE$6,IF('D5'!$BF$7=BY105,'D5'!$BF$6,""))))))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IF('D5'!$BD$5=BY106,'D5'!$BD$4,IF('D5'!$BE$5=BY106,'D5'!$BE$4,IF('D5'!$BF$5=BY106,'D5'!$BF$4,IF('D5'!$BD$7=BY106,'D5'!$BD$6,IF('D5'!$BE$7=BY106,'D5'!$BE$6,IF('D5'!$BF$7=BY106,'D5'!$BF$6,""))))))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IF('D5'!$BD$5=BY107,'D5'!$BD$4,IF('D5'!$BE$5=BY107,'D5'!$BE$4,IF('D5'!$BF$5=BY107,'D5'!$BF$4,IF('D5'!$BD$7=BY107,'D5'!$BD$6,IF('D5'!$BE$7=BY107,'D5'!$BE$6,IF('D5'!$BF$7=BY107,'D5'!$BF$6,""))))))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IF('D5'!$BD$5=BY108,'D5'!$BD$4,IF('D5'!$BE$5=BY108,'D5'!$BE$4,IF('D5'!$BF$5=BY108,'D5'!$BF$4,IF('D5'!$BD$7=BY108,'D5'!$BD$6,IF('D5'!$BE$7=BY108,'D5'!$BE$6,IF('D5'!$BF$7=BY108,'D5'!$BF$6,""))))))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IF('D5'!$BD$5=BY109,'D5'!$BD$4,IF('D5'!$BE$5=BY109,'D5'!$BE$4,IF('D5'!$BF$5=BY109,'D5'!$BF$4,IF('D5'!$BD$7=BY109,'D5'!$BD$6,IF('D5'!$BE$7=BY109,'D5'!$BE$6,IF('D5'!$BF$7=BY109,'D5'!$BF$6,""))))))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IF('D5'!$BD$5=BY110,'D5'!$BD$4,IF('D5'!$BE$5=BY110,'D5'!$BE$4,IF('D5'!$BF$5=BY110,'D5'!$BF$4,IF('D5'!$BD$7=BY110,'D5'!$BD$6,IF('D5'!$BE$7=BY110,'D5'!$BE$6,IF('D5'!$BF$7=BY110,'D5'!$BF$6,""))))))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IF('D5'!$BD$5=BY111,'D5'!$BD$4,IF('D5'!$BE$5=BY111,'D5'!$BE$4,IF('D5'!$BF$5=BY111,'D5'!$BF$4,IF('D5'!$BD$7=BY111,'D5'!$BD$6,IF('D5'!$BE$7=BY111,'D5'!$BE$6,IF('D5'!$BF$7=BY111,'D5'!$BF$6,""))))))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IF('D5'!$BD$5=BY112,'D5'!$BD$4,IF('D5'!$BE$5=BY112,'D5'!$BE$4,IF('D5'!$BF$5=BY112,'D5'!$BF$4,IF('D5'!$BD$7=BY112,'D5'!$BD$6,IF('D5'!$BE$7=BY112,'D5'!$BE$6,IF('D5'!$BF$7=BY112,'D5'!$BF$6,""))))))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IF('D5'!$BD$5=BY113,'D5'!$BD$4,IF('D5'!$BE$5=BY113,'D5'!$BE$4,IF('D5'!$BF$5=BY113,'D5'!$BF$4,IF('D5'!$BD$7=BY113,'D5'!$BD$6,IF('D5'!$BE$7=BY113,'D5'!$BE$6,IF('D5'!$BF$7=BY113,'D5'!$BF$6,""))))))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IF('D5'!$BD$5=BY114,'D5'!$BD$4,IF('D5'!$BE$5=BY114,'D5'!$BE$4,IF('D5'!$BF$5=BY114,'D5'!$BF$4,IF('D5'!$BD$7=BY114,'D5'!$BD$6,IF('D5'!$BE$7=BY114,'D5'!$BE$6,IF('D5'!$BF$7=BY114,'D5'!$BF$6,""))))))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IF('D5'!$BD$5=BY115,'D5'!$BD$4,IF('D5'!$BE$5=BY115,'D5'!$BE$4,IF('D5'!$BF$5=BY115,'D5'!$BF$4,IF('D5'!$BD$7=BY115,'D5'!$BD$6,IF('D5'!$BE$7=BY115,'D5'!$BE$6,IF('D5'!$BF$7=BY115,'D5'!$BF$6,""))))))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IF('D5'!$BD$5=BY116,'D5'!$BD$4,IF('D5'!$BE$5=BY116,'D5'!$BE$4,IF('D5'!$BF$5=BY116,'D5'!$BF$4,IF('D5'!$BD$7=BY116,'D5'!$BD$6,IF('D5'!$BE$7=BY116,'D5'!$BE$6,IF('D5'!$BF$7=BY116,'D5'!$BF$6,""))))))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IF('D5'!$BD$5=BY117,'D5'!$BD$4,IF('D5'!$BE$5=BY117,'D5'!$BE$4,IF('D5'!$BF$5=BY117,'D5'!$BF$4,IF('D5'!$BD$7=BY117,'D5'!$BD$6,IF('D5'!$BE$7=BY117,'D5'!$BE$6,IF('D5'!$BF$7=BY117,'D5'!$BF$6,""))))))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IF('D5'!$BD$5=BY118,'D5'!$BD$4,IF('D5'!$BE$5=BY118,'D5'!$BE$4,IF('D5'!$BF$5=BY118,'D5'!$BF$4,IF('D5'!$BD$7=BY118,'D5'!$BD$6,IF('D5'!$BE$7=BY118,'D5'!$BE$6,IF('D5'!$BF$7=BY118,'D5'!$BF$6,""))))))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IF('D5'!$BD$5=BY119,'D5'!$BD$4,IF('D5'!$BE$5=BY119,'D5'!$BE$4,IF('D5'!$BF$5=BY119,'D5'!$BF$4,IF('D5'!$BD$7=BY119,'D5'!$BD$6,IF('D5'!$BE$7=BY119,'D5'!$BE$6,IF('D5'!$BF$7=BY119,'D5'!$BF$6,""))))))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IF('D5'!$BD$5=BY120,'D5'!$BD$4,IF('D5'!$BE$5=BY120,'D5'!$BE$4,IF('D5'!$BF$5=BY120,'D5'!$BF$4,IF('D5'!$BD$7=BY120,'D5'!$BD$6,IF('D5'!$BE$7=BY120,'D5'!$BE$6,IF('D5'!$BF$7=BY120,'D5'!$BF$6,""))))))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IF('D5'!$BD$5=BY121,'D5'!$BD$4,IF('D5'!$BE$5=BY121,'D5'!$BE$4,IF('D5'!$BF$5=BY121,'D5'!$BF$4,IF('D5'!$BD$7=BY121,'D5'!$BD$6,IF('D5'!$BE$7=BY121,'D5'!$BE$6,IF('D5'!$BF$7=BY121,'D5'!$BF$6,""))))))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IF('D5'!$BD$5=BY122,'D5'!$BD$4,IF('D5'!$BE$5=BY122,'D5'!$BE$4,IF('D5'!$BF$5=BY122,'D5'!$BF$4,IF('D5'!$BD$7=BY122,'D5'!$BD$6,IF('D5'!$BE$7=BY122,'D5'!$BE$6,IF('D5'!$BF$7=BY122,'D5'!$BF$6,""))))))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IF('D5'!$BD$5=BY123,'D5'!$BD$4,IF('D5'!$BE$5=BY123,'D5'!$BE$4,IF('D5'!$BF$5=BY123,'D5'!$BF$4,IF('D5'!$BD$7=BY123,'D5'!$BD$6,IF('D5'!$BE$7=BY123,'D5'!$BE$6,IF('D5'!$BF$7=BY123,'D5'!$BF$6,""))))))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IF('D5'!$BD$5=BY124,'D5'!$BD$4,IF('D5'!$BE$5=BY124,'D5'!$BE$4,IF('D5'!$BF$5=BY124,'D5'!$BF$4,IF('D5'!$BD$7=BY124,'D5'!$BD$6,IF('D5'!$BE$7=BY124,'D5'!$BE$6,IF('D5'!$BF$7=BY124,'D5'!$BF$6,""))))))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IF('D5'!$BD$5=BY125,'D5'!$BD$4,IF('D5'!$BE$5=BY125,'D5'!$BE$4,IF('D5'!$BF$5=BY125,'D5'!$BF$4,IF('D5'!$BD$7=BY125,'D5'!$BD$6,IF('D5'!$BE$7=BY125,'D5'!$BE$6,IF('D5'!$BF$7=BY125,'D5'!$BF$6,""))))))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IF('D5'!$BD$5=BY126,'D5'!$BD$4,IF('D5'!$BE$5=BY126,'D5'!$BE$4,IF('D5'!$BF$5=BY126,'D5'!$BF$4,IF('D5'!$BD$7=BY126,'D5'!$BD$6,IF('D5'!$BE$7=BY126,'D5'!$BE$6,IF('D5'!$BF$7=BY126,'D5'!$BF$6,""))))))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IF('D5'!$BD$5=BY127,'D5'!$BD$4,IF('D5'!$BE$5=BY127,'D5'!$BE$4,IF('D5'!$BF$5=BY127,'D5'!$BF$4,IF('D5'!$BD$7=BY127,'D5'!$BD$6,IF('D5'!$BE$7=BY127,'D5'!$BE$6,IF('D5'!$BF$7=BY127,'D5'!$BF$6,""))))))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IF('D5'!$BD$5=BY128,'D5'!$BD$4,IF('D5'!$BE$5=BY128,'D5'!$BE$4,IF('D5'!$BF$5=BY128,'D5'!$BF$4,IF('D5'!$BD$7=BY128,'D5'!$BD$6,IF('D5'!$BE$7=BY128,'D5'!$BE$6,IF('D5'!$BF$7=BY128,'D5'!$BF$6,""))))))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IF('D5'!$BD$5=BY129,'D5'!$BD$4,IF('D5'!$BE$5=BY129,'D5'!$BE$4,IF('D5'!$BF$5=BY129,'D5'!$BF$4,IF('D5'!$BD$7=BY129,'D5'!$BD$6,IF('D5'!$BE$7=BY129,'D5'!$BE$6,IF('D5'!$BF$7=BY129,'D5'!$BF$6,""))))))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IF('D5'!$BD$5=BY130,'D5'!$BD$4,IF('D5'!$BE$5=BY130,'D5'!$BE$4,IF('D5'!$BF$5=BY130,'D5'!$BF$4,IF('D5'!$BD$7=BY130,'D5'!$BD$6,IF('D5'!$BE$7=BY130,'D5'!$BE$6,IF('D5'!$BF$7=BY130,'D5'!$BF$6,""))))))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IF('D5'!$BD$5=BY131,'D5'!$BD$4,IF('D5'!$BE$5=BY131,'D5'!$BE$4,IF('D5'!$BF$5=BY131,'D5'!$BF$4,IF('D5'!$BD$7=BY131,'D5'!$BD$6,IF('D5'!$BE$7=BY131,'D5'!$BE$6,IF('D5'!$BF$7=BY131,'D5'!$BF$6,""))))))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IF('D5'!$BD$5=BY132,'D5'!$BD$4,IF('D5'!$BE$5=BY132,'D5'!$BE$4,IF('D5'!$BF$5=BY132,'D5'!$BF$4,IF('D5'!$BD$7=BY132,'D5'!$BD$6,IF('D5'!$BE$7=BY132,'D5'!$BE$6,IF('D5'!$BF$7=BY132,'D5'!$BF$6,""))))))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IF('D5'!$BD$5=BY133,'D5'!$BD$4,IF('D5'!$BE$5=BY133,'D5'!$BE$4,IF('D5'!$BF$5=BY133,'D5'!$BF$4,IF('D5'!$BD$7=BY133,'D5'!$BD$6,IF('D5'!$BE$7=BY133,'D5'!$BE$6,IF('D5'!$BF$7=BY133,'D5'!$BF$6,""))))))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IF('D5'!$BD$5=BY134,'D5'!$BD$4,IF('D5'!$BE$5=BY134,'D5'!$BE$4,IF('D5'!$BF$5=BY134,'D5'!$BF$4,IF('D5'!$BD$7=BY134,'D5'!$BD$6,IF('D5'!$BE$7=BY134,'D5'!$BE$6,IF('D5'!$BF$7=BY134,'D5'!$BF$6,""))))))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IF('D5'!$BD$5=BY135,'D5'!$BD$4,IF('D5'!$BE$5=BY135,'D5'!$BE$4,IF('D5'!$BF$5=BY135,'D5'!$BF$4,IF('D5'!$BD$7=BY135,'D5'!$BD$6,IF('D5'!$BE$7=BY135,'D5'!$BE$6,IF('D5'!$BF$7=BY135,'D5'!$BF$6,""))))))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IF('D5'!$BD$5=BY136,'D5'!$BD$4,IF('D5'!$BE$5=BY136,'D5'!$BE$4,IF('D5'!$BF$5=BY136,'D5'!$BF$4,IF('D5'!$BD$7=BY136,'D5'!$BD$6,IF('D5'!$BE$7=BY136,'D5'!$BE$6,IF('D5'!$BF$7=BY136,'D5'!$BF$6,""))))))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IF('D5'!$BD$5=BY137,'D5'!$BD$4,IF('D5'!$BE$5=BY137,'D5'!$BE$4,IF('D5'!$BF$5=BY137,'D5'!$BF$4,IF('D5'!$BD$7=BY137,'D5'!$BD$6,IF('D5'!$BE$7=BY137,'D5'!$BE$6,IF('D5'!$BF$7=BY137,'D5'!$BF$6,""))))))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IF('D5'!$BD$5=BY138,'D5'!$BD$4,IF('D5'!$BE$5=BY138,'D5'!$BE$4,IF('D5'!$BF$5=BY138,'D5'!$BF$4,IF('D5'!$BD$7=BY138,'D5'!$BD$6,IF('D5'!$BE$7=BY138,'D5'!$BE$6,IF('D5'!$BF$7=BY138,'D5'!$BF$6,""))))))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IF('D5'!$BD$5=BY139,'D5'!$BD$4,IF('D5'!$BE$5=BY139,'D5'!$BE$4,IF('D5'!$BF$5=BY139,'D5'!$BF$4,IF('D5'!$BD$7=BY139,'D5'!$BD$6,IF('D5'!$BE$7=BY139,'D5'!$BE$6,IF('D5'!$BF$7=BY139,'D5'!$BF$6,""))))))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IF('D5'!$BD$5=BY140,'D5'!$BD$4,IF('D5'!$BE$5=BY140,'D5'!$BE$4,IF('D5'!$BF$5=BY140,'D5'!$BF$4,IF('D5'!$BD$7=BY140,'D5'!$BD$6,IF('D5'!$BE$7=BY140,'D5'!$BE$6,IF('D5'!$BF$7=BY140,'D5'!$BF$6,""))))))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1" width="11.42578125" style="104"/>
    <col min="32" max="32" width="11.42578125" style="86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8" width="11.42578125" style="86"/>
    <col min="79" max="16384" width="11.42578125" style="104"/>
  </cols>
  <sheetData>
    <row r="1" spans="2:105" ht="14.25" customHeight="1" thickBot="1" x14ac:dyDescent="0.65">
      <c r="AD1" s="107"/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Cartes'!$C$14="","",'Balises - Cartes'!$C$14)</f>
        <v>2</v>
      </c>
      <c r="BE5" s="110" t="str">
        <f>IF('Balises - Cartes'!$D$14="","",'Balises - Cartes'!$D$14)</f>
        <v/>
      </c>
      <c r="BF5" s="110" t="str">
        <f>IF('Balises - Cartes'!$E$14="","",'Balises - Cartes'!$E$14)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5" ht="39" customHeight="1" x14ac:dyDescent="0.25">
      <c r="B6" s="530" t="s">
        <v>161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Cartes'!$F$14="","",'Balises - Cartes'!$F$14)</f>
        <v/>
      </c>
      <c r="BE7" s="99" t="str">
        <f>IF('Balises - Cartes'!$G$14="","",'Balises - Cartes'!$G$14)</f>
        <v/>
      </c>
      <c r="BF7" s="99" t="str">
        <f>IF('Balises - Cartes'!$H$14="","",'Balises - Cartes'!$H$14)</f>
        <v/>
      </c>
      <c r="BG7" s="88"/>
      <c r="BH7" s="88"/>
      <c r="BI7" s="88"/>
      <c r="BJ7" s="88"/>
      <c r="BK7" s="88"/>
      <c r="BL7" s="88"/>
      <c r="BM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IF('D6'!$BD$5=4,'D6'!$BD$4,IF('D6'!$BE$5=4,'D6'!$BE$4,""))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2:105" ht="30" customHeight="1" x14ac:dyDescent="0.25"/>
    <row r="14" spans="2:105" ht="1.9" customHeight="1" x14ac:dyDescent="0.25">
      <c r="CZ14" s="104">
        <v>21</v>
      </c>
    </row>
    <row r="15" spans="2:105" ht="9" customHeight="1" x14ac:dyDescent="0.25">
      <c r="CY15" s="3"/>
      <c r="CZ15" s="3"/>
      <c r="DA15" s="3"/>
    </row>
    <row r="16" spans="2:105" ht="15.6" customHeight="1" x14ac:dyDescent="0.25">
      <c r="CY16" s="3"/>
      <c r="CZ16" s="3"/>
      <c r="DA16" s="3"/>
    </row>
    <row r="17" spans="37:105" ht="22.9" customHeight="1" x14ac:dyDescent="0.4">
      <c r="AK17" s="85"/>
      <c r="AL17" s="85"/>
      <c r="AM17" s="85"/>
      <c r="CY17" s="3"/>
      <c r="CZ17" s="3"/>
      <c r="DA17" s="4"/>
    </row>
    <row r="18" spans="37:105" ht="30" customHeight="1" x14ac:dyDescent="0.4">
      <c r="AK18" s="85"/>
      <c r="AL18" s="85"/>
      <c r="AM18" s="111"/>
      <c r="CY18" s="3"/>
      <c r="CZ18" s="3"/>
      <c r="DA18" s="3"/>
    </row>
    <row r="19" spans="37:105" ht="30" customHeight="1" x14ac:dyDescent="0.25">
      <c r="CY19" s="3"/>
      <c r="CZ19" s="3"/>
      <c r="DA19" s="3"/>
    </row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IF('D6'!$BD$5=BY65,'D6'!$BD$4,IF('D6'!$BE$5=BY65,'D6'!$BE$4,IF('D6'!$BF$5=BY65,'D6'!$BF$4,IF('D6'!$BD$7=BY65,'D6'!$BD$6,IF('D6'!$BE$7=BY65,'D6'!$BE$6,IF('D6'!$BF$7=BY65,'D6'!$BF$6,""))))))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IF('D6'!$BD$5=BY66,'D6'!$BD$4,IF('D6'!$BE$5=BY66,'D6'!$BE$4,IF('D6'!$BF$5=BY66,'D6'!$BF$4,IF('D6'!$BD$7=BY66,'D6'!$BD$6,IF('D6'!$BE$7=BY66,'D6'!$BE$6,IF('D6'!$BF$7=BY66,'D6'!$BF$6,""))))))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IF('D6'!$BD$5=BY67,'D6'!$BD$4,IF('D6'!$BE$5=BY67,'D6'!$BE$4,IF('D6'!$BF$5=BY67,'D6'!$BF$4,IF('D6'!$BD$7=BY67,'D6'!$BD$6,IF('D6'!$BE$7=BY67,'D6'!$BE$6,IF('D6'!$BF$7=BY67,'D6'!$BF$6,""))))))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IF('D6'!$BD$5=BY68,'D6'!$BD$4,IF('D6'!$BE$5=BY68,'D6'!$BE$4,IF('D6'!$BF$5=BY68,'D6'!$BF$4,IF('D6'!$BD$7=BY68,'D6'!$BD$6,IF('D6'!$BE$7=BY68,'D6'!$BE$6,IF('D6'!$BF$7=BY68,'D6'!$BF$6,""))))))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IF('D6'!$BD$5=BY69,'D6'!$BD$4,IF('D6'!$BE$5=BY69,'D6'!$BE$4,IF('D6'!$BF$5=BY69,'D6'!$BF$4,IF('D6'!$BD$7=BY69,'D6'!$BD$6,IF('D6'!$BE$7=BY69,'D6'!$BE$6,IF('D6'!$BF$7=BY69,'D6'!$BF$6,""))))))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IF('D6'!$BD$5=BY70,'D6'!$BD$4,IF('D6'!$BE$5=BY70,'D6'!$BE$4,IF('D6'!$BF$5=BY70,'D6'!$BF$4,IF('D6'!$BD$7=BY70,'D6'!$BD$6,IF('D6'!$BE$7=BY70,'D6'!$BE$6,IF('D6'!$BF$7=BY70,'D6'!$BF$6,""))))))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IF('D6'!$BD$5=BY71,'D6'!$BD$4,IF('D6'!$BE$5=BY71,'D6'!$BE$4,IF('D6'!$BF$5=BY71,'D6'!$BF$4,IF('D6'!$BD$7=BY71,'D6'!$BD$6,IF('D6'!$BE$7=BY71,'D6'!$BE$6,IF('D6'!$BF$7=BY71,'D6'!$BF$6,""))))))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IF('D6'!$BD$5=BY72,'D6'!$BD$4,IF('D6'!$BE$5=BY72,'D6'!$BE$4,IF('D6'!$BF$5=BY72,'D6'!$BF$4,IF('D6'!$BD$7=BY72,'D6'!$BD$6,IF('D6'!$BE$7=BY72,'D6'!$BE$6,IF('D6'!$BF$7=BY72,'D6'!$BF$6,""))))))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IF('D6'!$BD$5=BY73,'D6'!$BD$4,IF('D6'!$BE$5=BY73,'D6'!$BE$4,IF('D6'!$BF$5=BY73,'D6'!$BF$4,IF('D6'!$BD$7=BY73,'D6'!$BD$6,IF('D6'!$BE$7=BY73,'D6'!$BE$6,IF('D6'!$BF$7=BY73,'D6'!$BF$6,""))))))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IF('D6'!$BD$5=BY74,'D6'!$BD$4,IF('D6'!$BE$5=BY74,'D6'!$BE$4,IF('D6'!$BF$5=BY74,'D6'!$BF$4,IF('D6'!$BD$7=BY74,'D6'!$BD$6,IF('D6'!$BE$7=BY74,'D6'!$BE$6,IF('D6'!$BF$7=BY74,'D6'!$BF$6,""))))))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IF('D6'!$BD$5=BY75,'D6'!$BD$4,IF('D6'!$BE$5=BY75,'D6'!$BE$4,IF('D6'!$BF$5=BY75,'D6'!$BF$4,IF('D6'!$BD$7=BY75,'D6'!$BD$6,IF('D6'!$BE$7=BY75,'D6'!$BE$6,IF('D6'!$BF$7=BY75,'D6'!$BF$6,""))))))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IF('D6'!$BD$5=BY76,'D6'!$BD$4,IF('D6'!$BE$5=BY76,'D6'!$BE$4,IF('D6'!$BF$5=BY76,'D6'!$BF$4,IF('D6'!$BD$7=BY76,'D6'!$BD$6,IF('D6'!$BE$7=BY76,'D6'!$BE$6,IF('D6'!$BF$7=BY76,'D6'!$BF$6,""))))))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IF('D6'!$BD$5=BY77,'D6'!$BD$4,IF('D6'!$BE$5=BY77,'D6'!$BE$4,IF('D6'!$BF$5=BY77,'D6'!$BF$4,IF('D6'!$BD$7=BY77,'D6'!$BD$6,IF('D6'!$BE$7=BY77,'D6'!$BE$6,IF('D6'!$BF$7=BY77,'D6'!$BF$6,""))))))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IF('D6'!$BD$5=BY78,'D6'!$BD$4,IF('D6'!$BE$5=BY78,'D6'!$BE$4,IF('D6'!$BF$5=BY78,'D6'!$BF$4,IF('D6'!$BD$7=BY78,'D6'!$BD$6,IF('D6'!$BE$7=BY78,'D6'!$BE$6,IF('D6'!$BF$7=BY78,'D6'!$BF$6,""))))))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IF('D6'!$BD$5=BY79,'D6'!$BD$4,IF('D6'!$BE$5=BY79,'D6'!$BE$4,IF('D6'!$BF$5=BY79,'D6'!$BF$4,IF('D6'!$BD$7=BY79,'D6'!$BD$6,IF('D6'!$BE$7=BY79,'D6'!$BE$6,IF('D6'!$BF$7=BY79,'D6'!$BF$6,""))))))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IF('D6'!$BD$5=BY80,'D6'!$BD$4,IF('D6'!$BE$5=BY80,'D6'!$BE$4,IF('D6'!$BF$5=BY80,'D6'!$BF$4,IF('D6'!$BD$7=BY80,'D6'!$BD$6,IF('D6'!$BE$7=BY80,'D6'!$BE$6,IF('D6'!$BF$7=BY80,'D6'!$BF$6,""))))))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IF('D6'!$BD$5=BY81,'D6'!$BD$4,IF('D6'!$BE$5=BY81,'D6'!$BE$4,IF('D6'!$BF$5=BY81,'D6'!$BF$4,IF('D6'!$BD$7=BY81,'D6'!$BD$6,IF('D6'!$BE$7=BY81,'D6'!$BE$6,IF('D6'!$BF$7=BY81,'D6'!$BF$6,""))))))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IF('D6'!$BD$5=BY82,'D6'!$BD$4,IF('D6'!$BE$5=BY82,'D6'!$BE$4,IF('D6'!$BF$5=BY82,'D6'!$BF$4,IF('D6'!$BD$7=BY82,'D6'!$BD$6,IF('D6'!$BE$7=BY82,'D6'!$BE$6,IF('D6'!$BF$7=BY82,'D6'!$BF$6,""))))))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IF('D6'!$BD$5=BY83,'D6'!$BD$4,IF('D6'!$BE$5=BY83,'D6'!$BE$4,IF('D6'!$BF$5=BY83,'D6'!$BF$4,IF('D6'!$BD$7=BY83,'D6'!$BD$6,IF('D6'!$BE$7=BY83,'D6'!$BE$6,IF('D6'!$BF$7=BY83,'D6'!$BF$6,""))))))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IF('D6'!$BD$5=BY84,'D6'!$BD$4,IF('D6'!$BE$5=BY84,'D6'!$BE$4,IF('D6'!$BF$5=BY84,'D6'!$BF$4,IF('D6'!$BD$7=BY84,'D6'!$BD$6,IF('D6'!$BE$7=BY84,'D6'!$BE$6,IF('D6'!$BF$7=BY84,'D6'!$BF$6,""))))))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IF('D6'!$BD$5=BY85,'D6'!$BD$4,IF('D6'!$BE$5=BY85,'D6'!$BE$4,IF('D6'!$BF$5=BY85,'D6'!$BF$4,IF('D6'!$BD$7=BY85,'D6'!$BD$6,IF('D6'!$BE$7=BY85,'D6'!$BE$6,IF('D6'!$BF$7=BY85,'D6'!$BF$6,""))))))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IF('D6'!$BD$5=BY86,'D6'!$BD$4,IF('D6'!$BE$5=BY86,'D6'!$BE$4,IF('D6'!$BF$5=BY86,'D6'!$BF$4,IF('D6'!$BD$7=BY86,'D6'!$BD$6,IF('D6'!$BE$7=BY86,'D6'!$BE$6,IF('D6'!$BF$7=BY86,'D6'!$BF$6,""))))))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IF('D6'!$BD$5=BY87,'D6'!$BD$4,IF('D6'!$BE$5=BY87,'D6'!$BE$4,IF('D6'!$BF$5=BY87,'D6'!$BF$4,IF('D6'!$BD$7=BY87,'D6'!$BD$6,IF('D6'!$BE$7=BY87,'D6'!$BE$6,IF('D6'!$BF$7=BY87,'D6'!$BF$6,""))))))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IF('D6'!$BD$5=BY88,'D6'!$BD$4,IF('D6'!$BE$5=BY88,'D6'!$BE$4,IF('D6'!$BF$5=BY88,'D6'!$BF$4,IF('D6'!$BD$7=BY88,'D6'!$BD$6,IF('D6'!$BE$7=BY88,'D6'!$BE$6,IF('D6'!$BF$7=BY88,'D6'!$BF$6,""))))))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IF('D6'!$BD$5=BY89,'D6'!$BD$4,IF('D6'!$BE$5=BY89,'D6'!$BE$4,IF('D6'!$BF$5=BY89,'D6'!$BF$4,IF('D6'!$BD$7=BY89,'D6'!$BD$6,IF('D6'!$BE$7=BY89,'D6'!$BE$6,IF('D6'!$BF$7=BY89,'D6'!$BF$6,""))))))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IF('D6'!$BD$5=BY90,'D6'!$BD$4,IF('D6'!$BE$5=BY90,'D6'!$BE$4,IF('D6'!$BF$5=BY90,'D6'!$BF$4,IF('D6'!$BD$7=BY90,'D6'!$BD$6,IF('D6'!$BE$7=BY90,'D6'!$BE$6,IF('D6'!$BF$7=BY90,'D6'!$BF$6,""))))))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IF('D6'!$BD$5=BY91,'D6'!$BD$4,IF('D6'!$BE$5=BY91,'D6'!$BE$4,IF('D6'!$BF$5=BY91,'D6'!$BF$4,IF('D6'!$BD$7=BY91,'D6'!$BD$6,IF('D6'!$BE$7=BY91,'D6'!$BE$6,IF('D6'!$BF$7=BY91,'D6'!$BF$6,""))))))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IF('D6'!$BD$5=BY92,'D6'!$BD$4,IF('D6'!$BE$5=BY92,'D6'!$BE$4,IF('D6'!$BF$5=BY92,'D6'!$BF$4,IF('D6'!$BD$7=BY92,'D6'!$BD$6,IF('D6'!$BE$7=BY92,'D6'!$BE$6,IF('D6'!$BF$7=BY92,'D6'!$BF$6,""))))))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IF('D6'!$BD$5=BY93,'D6'!$BD$4,IF('D6'!$BE$5=BY93,'D6'!$BE$4,IF('D6'!$BF$5=BY93,'D6'!$BF$4,IF('D6'!$BD$7=BY93,'D6'!$BD$6,IF('D6'!$BE$7=BY93,'D6'!$BE$6,IF('D6'!$BF$7=BY93,'D6'!$BF$6,""))))))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IF('D6'!$BD$5=BY94,'D6'!$BD$4,IF('D6'!$BE$5=BY94,'D6'!$BE$4,IF('D6'!$BF$5=BY94,'D6'!$BF$4,IF('D6'!$BD$7=BY94,'D6'!$BD$6,IF('D6'!$BE$7=BY94,'D6'!$BE$6,IF('D6'!$BF$7=BY94,'D6'!$BF$6,""))))))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IF('D6'!$BD$5=BY95,'D6'!$BD$4,IF('D6'!$BE$5=BY95,'D6'!$BE$4,IF('D6'!$BF$5=BY95,'D6'!$BF$4,IF('D6'!$BD$7=BY95,'D6'!$BD$6,IF('D6'!$BE$7=BY95,'D6'!$BE$6,IF('D6'!$BF$7=BY95,'D6'!$BF$6,""))))))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IF('D6'!$BD$5=BY96,'D6'!$BD$4,IF('D6'!$BE$5=BY96,'D6'!$BE$4,IF('D6'!$BF$5=BY96,'D6'!$BF$4,IF('D6'!$BD$7=BY96,'D6'!$BD$6,IF('D6'!$BE$7=BY96,'D6'!$BE$6,IF('D6'!$BF$7=BY96,'D6'!$BF$6,""))))))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IF('D6'!$BD$5=BY97,'D6'!$BD$4,IF('D6'!$BE$5=BY97,'D6'!$BE$4,IF('D6'!$BF$5=BY97,'D6'!$BF$4,IF('D6'!$BD$7=BY97,'D6'!$BD$6,IF('D6'!$BE$7=BY97,'D6'!$BE$6,IF('D6'!$BF$7=BY97,'D6'!$BF$6,""))))))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IF('D6'!$BD$5=BY98,'D6'!$BD$4,IF('D6'!$BE$5=BY98,'D6'!$BE$4,IF('D6'!$BF$5=BY98,'D6'!$BF$4,IF('D6'!$BD$7=BY98,'D6'!$BD$6,IF('D6'!$BE$7=BY98,'D6'!$BE$6,IF('D6'!$BF$7=BY98,'D6'!$BF$6,""))))))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IF('D6'!$BD$5=BY99,'D6'!$BD$4,IF('D6'!$BE$5=BY99,'D6'!$BE$4,IF('D6'!$BF$5=BY99,'D6'!$BF$4,IF('D6'!$BD$7=BY99,'D6'!$BD$6,IF('D6'!$BE$7=BY99,'D6'!$BE$6,IF('D6'!$BF$7=BY99,'D6'!$BF$6,""))))))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IF('D6'!$BD$5=BY100,'D6'!$BD$4,IF('D6'!$BE$5=BY100,'D6'!$BE$4,IF('D6'!$BF$5=BY100,'D6'!$BF$4,IF('D6'!$BD$7=BY100,'D6'!$BD$6,IF('D6'!$BE$7=BY100,'D6'!$BE$6,IF('D6'!$BF$7=BY100,'D6'!$BF$6,""))))))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IF('D6'!$BD$5=BY101,'D6'!$BD$4,IF('D6'!$BE$5=BY101,'D6'!$BE$4,IF('D6'!$BF$5=BY101,'D6'!$BF$4,IF('D6'!$BD$7=BY101,'D6'!$BD$6,IF('D6'!$BE$7=BY101,'D6'!$BE$6,IF('D6'!$BF$7=BY101,'D6'!$BF$6,""))))))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IF('D6'!$BD$5=BY102,'D6'!$BD$4,IF('D6'!$BE$5=BY102,'D6'!$BE$4,IF('D6'!$BF$5=BY102,'D6'!$BF$4,IF('D6'!$BD$7=BY102,'D6'!$BD$6,IF('D6'!$BE$7=BY102,'D6'!$BE$6,IF('D6'!$BF$7=BY102,'D6'!$BF$6,""))))))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IF('D6'!$BD$5=BY103,'D6'!$BD$4,IF('D6'!$BE$5=BY103,'D6'!$BE$4,IF('D6'!$BF$5=BY103,'D6'!$BF$4,IF('D6'!$BD$7=BY103,'D6'!$BD$6,IF('D6'!$BE$7=BY103,'D6'!$BE$6,IF('D6'!$BF$7=BY103,'D6'!$BF$6,""))))))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IF('D6'!$BD$5=BY104,'D6'!$BD$4,IF('D6'!$BE$5=BY104,'D6'!$BE$4,IF('D6'!$BF$5=BY104,'D6'!$BF$4,IF('D6'!$BD$7=BY104,'D6'!$BD$6,IF('D6'!$BE$7=BY104,'D6'!$BE$6,IF('D6'!$BF$7=BY104,'D6'!$BF$6,""))))))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IF('D6'!$BD$5=BY105,'D6'!$BD$4,IF('D6'!$BE$5=BY105,'D6'!$BE$4,IF('D6'!$BF$5=BY105,'D6'!$BF$4,IF('D6'!$BD$7=BY105,'D6'!$BD$6,IF('D6'!$BE$7=BY105,'D6'!$BE$6,IF('D6'!$BF$7=BY105,'D6'!$BF$6,""))))))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IF('D6'!$BD$5=BY106,'D6'!$BD$4,IF('D6'!$BE$5=BY106,'D6'!$BE$4,IF('D6'!$BF$5=BY106,'D6'!$BF$4,IF('D6'!$BD$7=BY106,'D6'!$BD$6,IF('D6'!$BE$7=BY106,'D6'!$BE$6,IF('D6'!$BF$7=BY106,'D6'!$BF$6,""))))))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IF('D6'!$BD$5=BY107,'D6'!$BD$4,IF('D6'!$BE$5=BY107,'D6'!$BE$4,IF('D6'!$BF$5=BY107,'D6'!$BF$4,IF('D6'!$BD$7=BY107,'D6'!$BD$6,IF('D6'!$BE$7=BY107,'D6'!$BE$6,IF('D6'!$BF$7=BY107,'D6'!$BF$6,""))))))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IF('D6'!$BD$5=BY108,'D6'!$BD$4,IF('D6'!$BE$5=BY108,'D6'!$BE$4,IF('D6'!$BF$5=BY108,'D6'!$BF$4,IF('D6'!$BD$7=BY108,'D6'!$BD$6,IF('D6'!$BE$7=BY108,'D6'!$BE$6,IF('D6'!$BF$7=BY108,'D6'!$BF$6,""))))))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IF('D6'!$BD$5=BY109,'D6'!$BD$4,IF('D6'!$BE$5=BY109,'D6'!$BE$4,IF('D6'!$BF$5=BY109,'D6'!$BF$4,IF('D6'!$BD$7=BY109,'D6'!$BD$6,IF('D6'!$BE$7=BY109,'D6'!$BE$6,IF('D6'!$BF$7=BY109,'D6'!$BF$6,""))))))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IF('D6'!$BD$5=BY110,'D6'!$BD$4,IF('D6'!$BE$5=BY110,'D6'!$BE$4,IF('D6'!$BF$5=BY110,'D6'!$BF$4,IF('D6'!$BD$7=BY110,'D6'!$BD$6,IF('D6'!$BE$7=BY110,'D6'!$BE$6,IF('D6'!$BF$7=BY110,'D6'!$BF$6,""))))))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IF('D6'!$BD$5=BY111,'D6'!$BD$4,IF('D6'!$BE$5=BY111,'D6'!$BE$4,IF('D6'!$BF$5=BY111,'D6'!$BF$4,IF('D6'!$BD$7=BY111,'D6'!$BD$6,IF('D6'!$BE$7=BY111,'D6'!$BE$6,IF('D6'!$BF$7=BY111,'D6'!$BF$6,""))))))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IF('D6'!$BD$5=BY112,'D6'!$BD$4,IF('D6'!$BE$5=BY112,'D6'!$BE$4,IF('D6'!$BF$5=BY112,'D6'!$BF$4,IF('D6'!$BD$7=BY112,'D6'!$BD$6,IF('D6'!$BE$7=BY112,'D6'!$BE$6,IF('D6'!$BF$7=BY112,'D6'!$BF$6,""))))))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IF('D6'!$BD$5=BY113,'D6'!$BD$4,IF('D6'!$BE$5=BY113,'D6'!$BE$4,IF('D6'!$BF$5=BY113,'D6'!$BF$4,IF('D6'!$BD$7=BY113,'D6'!$BD$6,IF('D6'!$BE$7=BY113,'D6'!$BE$6,IF('D6'!$BF$7=BY113,'D6'!$BF$6,""))))))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IF('D6'!$BD$5=BY114,'D6'!$BD$4,IF('D6'!$BE$5=BY114,'D6'!$BE$4,IF('D6'!$BF$5=BY114,'D6'!$BF$4,IF('D6'!$BD$7=BY114,'D6'!$BD$6,IF('D6'!$BE$7=BY114,'D6'!$BE$6,IF('D6'!$BF$7=BY114,'D6'!$BF$6,""))))))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IF('D6'!$BD$5=BY115,'D6'!$BD$4,IF('D6'!$BE$5=BY115,'D6'!$BE$4,IF('D6'!$BF$5=BY115,'D6'!$BF$4,IF('D6'!$BD$7=BY115,'D6'!$BD$6,IF('D6'!$BE$7=BY115,'D6'!$BE$6,IF('D6'!$BF$7=BY115,'D6'!$BF$6,""))))))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IF('D6'!$BD$5=BY116,'D6'!$BD$4,IF('D6'!$BE$5=BY116,'D6'!$BE$4,IF('D6'!$BF$5=BY116,'D6'!$BF$4,IF('D6'!$BD$7=BY116,'D6'!$BD$6,IF('D6'!$BE$7=BY116,'D6'!$BE$6,IF('D6'!$BF$7=BY116,'D6'!$BF$6,""))))))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IF('D6'!$BD$5=BY117,'D6'!$BD$4,IF('D6'!$BE$5=BY117,'D6'!$BE$4,IF('D6'!$BF$5=BY117,'D6'!$BF$4,IF('D6'!$BD$7=BY117,'D6'!$BD$6,IF('D6'!$BE$7=BY117,'D6'!$BE$6,IF('D6'!$BF$7=BY117,'D6'!$BF$6,""))))))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IF('D6'!$BD$5=BY118,'D6'!$BD$4,IF('D6'!$BE$5=BY118,'D6'!$BE$4,IF('D6'!$BF$5=BY118,'D6'!$BF$4,IF('D6'!$BD$7=BY118,'D6'!$BD$6,IF('D6'!$BE$7=BY118,'D6'!$BE$6,IF('D6'!$BF$7=BY118,'D6'!$BF$6,""))))))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IF('D6'!$BD$5=BY119,'D6'!$BD$4,IF('D6'!$BE$5=BY119,'D6'!$BE$4,IF('D6'!$BF$5=BY119,'D6'!$BF$4,IF('D6'!$BD$7=BY119,'D6'!$BD$6,IF('D6'!$BE$7=BY119,'D6'!$BE$6,IF('D6'!$BF$7=BY119,'D6'!$BF$6,""))))))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IF('D6'!$BD$5=BY120,'D6'!$BD$4,IF('D6'!$BE$5=BY120,'D6'!$BE$4,IF('D6'!$BF$5=BY120,'D6'!$BF$4,IF('D6'!$BD$7=BY120,'D6'!$BD$6,IF('D6'!$BE$7=BY120,'D6'!$BE$6,IF('D6'!$BF$7=BY120,'D6'!$BF$6,""))))))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IF('D6'!$BD$5=BY121,'D6'!$BD$4,IF('D6'!$BE$5=BY121,'D6'!$BE$4,IF('D6'!$BF$5=BY121,'D6'!$BF$4,IF('D6'!$BD$7=BY121,'D6'!$BD$6,IF('D6'!$BE$7=BY121,'D6'!$BE$6,IF('D6'!$BF$7=BY121,'D6'!$BF$6,""))))))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IF('D6'!$BD$5=BY122,'D6'!$BD$4,IF('D6'!$BE$5=BY122,'D6'!$BE$4,IF('D6'!$BF$5=BY122,'D6'!$BF$4,IF('D6'!$BD$7=BY122,'D6'!$BD$6,IF('D6'!$BE$7=BY122,'D6'!$BE$6,IF('D6'!$BF$7=BY122,'D6'!$BF$6,""))))))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IF('D6'!$BD$5=BY123,'D6'!$BD$4,IF('D6'!$BE$5=BY123,'D6'!$BE$4,IF('D6'!$BF$5=BY123,'D6'!$BF$4,IF('D6'!$BD$7=BY123,'D6'!$BD$6,IF('D6'!$BE$7=BY123,'D6'!$BE$6,IF('D6'!$BF$7=BY123,'D6'!$BF$6,""))))))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IF('D6'!$BD$5=BY124,'D6'!$BD$4,IF('D6'!$BE$5=BY124,'D6'!$BE$4,IF('D6'!$BF$5=BY124,'D6'!$BF$4,IF('D6'!$BD$7=BY124,'D6'!$BD$6,IF('D6'!$BE$7=BY124,'D6'!$BE$6,IF('D6'!$BF$7=BY124,'D6'!$BF$6,""))))))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IF('D6'!$BD$5=BY125,'D6'!$BD$4,IF('D6'!$BE$5=BY125,'D6'!$BE$4,IF('D6'!$BF$5=BY125,'D6'!$BF$4,IF('D6'!$BD$7=BY125,'D6'!$BD$6,IF('D6'!$BE$7=BY125,'D6'!$BE$6,IF('D6'!$BF$7=BY125,'D6'!$BF$6,""))))))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IF('D6'!$BD$5=BY126,'D6'!$BD$4,IF('D6'!$BE$5=BY126,'D6'!$BE$4,IF('D6'!$BF$5=BY126,'D6'!$BF$4,IF('D6'!$BD$7=BY126,'D6'!$BD$6,IF('D6'!$BE$7=BY126,'D6'!$BE$6,IF('D6'!$BF$7=BY126,'D6'!$BF$6,""))))))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IF('D6'!$BD$5=BY127,'D6'!$BD$4,IF('D6'!$BE$5=BY127,'D6'!$BE$4,IF('D6'!$BF$5=BY127,'D6'!$BF$4,IF('D6'!$BD$7=BY127,'D6'!$BD$6,IF('D6'!$BE$7=BY127,'D6'!$BE$6,IF('D6'!$BF$7=BY127,'D6'!$BF$6,""))))))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IF('D6'!$BD$5=BY128,'D6'!$BD$4,IF('D6'!$BE$5=BY128,'D6'!$BE$4,IF('D6'!$BF$5=BY128,'D6'!$BF$4,IF('D6'!$BD$7=BY128,'D6'!$BD$6,IF('D6'!$BE$7=BY128,'D6'!$BE$6,IF('D6'!$BF$7=BY128,'D6'!$BF$6,""))))))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IF('D6'!$BD$5=BY129,'D6'!$BD$4,IF('D6'!$BE$5=BY129,'D6'!$BE$4,IF('D6'!$BF$5=BY129,'D6'!$BF$4,IF('D6'!$BD$7=BY129,'D6'!$BD$6,IF('D6'!$BE$7=BY129,'D6'!$BE$6,IF('D6'!$BF$7=BY129,'D6'!$BF$6,""))))))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IF('D6'!$BD$5=BY130,'D6'!$BD$4,IF('D6'!$BE$5=BY130,'D6'!$BE$4,IF('D6'!$BF$5=BY130,'D6'!$BF$4,IF('D6'!$BD$7=BY130,'D6'!$BD$6,IF('D6'!$BE$7=BY130,'D6'!$BE$6,IF('D6'!$BF$7=BY130,'D6'!$BF$6,""))))))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IF('D6'!$BD$5=BY131,'D6'!$BD$4,IF('D6'!$BE$5=BY131,'D6'!$BE$4,IF('D6'!$BF$5=BY131,'D6'!$BF$4,IF('D6'!$BD$7=BY131,'D6'!$BD$6,IF('D6'!$BE$7=BY131,'D6'!$BE$6,IF('D6'!$BF$7=BY131,'D6'!$BF$6,""))))))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IF('D6'!$BD$5=BY132,'D6'!$BD$4,IF('D6'!$BE$5=BY132,'D6'!$BE$4,IF('D6'!$BF$5=BY132,'D6'!$BF$4,IF('D6'!$BD$7=BY132,'D6'!$BD$6,IF('D6'!$BE$7=BY132,'D6'!$BE$6,IF('D6'!$BF$7=BY132,'D6'!$BF$6,""))))))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IF('D6'!$BD$5=BY133,'D6'!$BD$4,IF('D6'!$BE$5=BY133,'D6'!$BE$4,IF('D6'!$BF$5=BY133,'D6'!$BF$4,IF('D6'!$BD$7=BY133,'D6'!$BD$6,IF('D6'!$BE$7=BY133,'D6'!$BE$6,IF('D6'!$BF$7=BY133,'D6'!$BF$6,""))))))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IF('D6'!$BD$5=BY134,'D6'!$BD$4,IF('D6'!$BE$5=BY134,'D6'!$BE$4,IF('D6'!$BF$5=BY134,'D6'!$BF$4,IF('D6'!$BD$7=BY134,'D6'!$BD$6,IF('D6'!$BE$7=BY134,'D6'!$BE$6,IF('D6'!$BF$7=BY134,'D6'!$BF$6,""))))))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IF('D6'!$BD$5=BY135,'D6'!$BD$4,IF('D6'!$BE$5=BY135,'D6'!$BE$4,IF('D6'!$BF$5=BY135,'D6'!$BF$4,IF('D6'!$BD$7=BY135,'D6'!$BD$6,IF('D6'!$BE$7=BY135,'D6'!$BE$6,IF('D6'!$BF$7=BY135,'D6'!$BF$6,""))))))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IF('D6'!$BD$5=BY136,'D6'!$BD$4,IF('D6'!$BE$5=BY136,'D6'!$BE$4,IF('D6'!$BF$5=BY136,'D6'!$BF$4,IF('D6'!$BD$7=BY136,'D6'!$BD$6,IF('D6'!$BE$7=BY136,'D6'!$BE$6,IF('D6'!$BF$7=BY136,'D6'!$BF$6,""))))))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IF('D6'!$BD$5=BY137,'D6'!$BD$4,IF('D6'!$BE$5=BY137,'D6'!$BE$4,IF('D6'!$BF$5=BY137,'D6'!$BF$4,IF('D6'!$BD$7=BY137,'D6'!$BD$6,IF('D6'!$BE$7=BY137,'D6'!$BE$6,IF('D6'!$BF$7=BY137,'D6'!$BF$6,""))))))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IF('D6'!$BD$5=BY138,'D6'!$BD$4,IF('D6'!$BE$5=BY138,'D6'!$BE$4,IF('D6'!$BF$5=BY138,'D6'!$BF$4,IF('D6'!$BD$7=BY138,'D6'!$BD$6,IF('D6'!$BE$7=BY138,'D6'!$BE$6,IF('D6'!$BF$7=BY138,'D6'!$BF$6,""))))))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IF('D6'!$BD$5=BY139,'D6'!$BD$4,IF('D6'!$BE$5=BY139,'D6'!$BE$4,IF('D6'!$BF$5=BY139,'D6'!$BF$4,IF('D6'!$BD$7=BY139,'D6'!$BD$6,IF('D6'!$BE$7=BY139,'D6'!$BE$6,IF('D6'!$BF$7=BY139,'D6'!$BF$6,""))))))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IF('D6'!$BD$5=BY140,'D6'!$BD$4,IF('D6'!$BE$5=BY140,'D6'!$BE$4,IF('D6'!$BF$5=BY140,'D6'!$BF$4,IF('D6'!$BD$7=BY140,'D6'!$BD$6,IF('D6'!$BE$7=BY140,'D6'!$BE$6,IF('D6'!$BF$7=BY140,'D6'!$BF$6,""))))))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1" width="11.42578125" style="104"/>
    <col min="32" max="32" width="11.42578125" style="86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9" width="11.42578125" style="86"/>
    <col min="80" max="16384" width="11.42578125" style="104"/>
  </cols>
  <sheetData>
    <row r="1" spans="2:105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Cartes'!$C$15="","",'Balises - Cartes'!$C$15)</f>
        <v>2</v>
      </c>
      <c r="BE5" s="110" t="str">
        <f>IF('Balises - Cartes'!$D$15="","",'Balises - Cartes'!$D$15)</f>
        <v/>
      </c>
      <c r="BF5" s="110" t="str">
        <f>IF('Balises - Cartes'!$E$15="","",'Balises - Cartes'!$E$15)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5" ht="39" customHeight="1" x14ac:dyDescent="0.25">
      <c r="B6" s="530" t="s">
        <v>162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Cartes'!$F$15="","",'Balises - Cartes'!$F$15)</f>
        <v/>
      </c>
      <c r="BE7" s="99" t="str">
        <f>IF('Balises - Cartes'!$G$15="","",'Balises - Cartes'!$G$15)</f>
        <v/>
      </c>
      <c r="BF7" s="99" t="str">
        <f>IF('Balises - Cartes'!$H$15="","",'Balises - Cartes'!$H$15)</f>
        <v/>
      </c>
      <c r="BG7" s="88"/>
      <c r="BH7" s="88"/>
      <c r="BI7" s="88"/>
      <c r="BJ7" s="88"/>
      <c r="BK7" s="88"/>
      <c r="BL7" s="88"/>
      <c r="BM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IF('D7'!$BD$5=4,'D7'!$BD$4,IF('D7'!$BE$5=4,'D7'!$BE$4,""))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  <c r="CZ12" s="3"/>
      <c r="DA12" s="3"/>
    </row>
    <row r="13" spans="2:105" ht="30" customHeight="1" x14ac:dyDescent="0.25">
      <c r="CZ13" s="3"/>
      <c r="DA13" s="3"/>
    </row>
    <row r="14" spans="2:105" ht="1.9" customHeight="1" x14ac:dyDescent="0.25">
      <c r="CZ14" s="3">
        <v>21</v>
      </c>
      <c r="DA14" s="3"/>
    </row>
    <row r="15" spans="2:105" ht="9" customHeight="1" x14ac:dyDescent="0.25">
      <c r="CZ15" s="3"/>
      <c r="DA15" s="3"/>
    </row>
    <row r="16" spans="2:105" ht="15.6" customHeight="1" x14ac:dyDescent="0.25">
      <c r="CZ16" s="3"/>
      <c r="DA16" s="3"/>
    </row>
    <row r="17" spans="37:105" ht="22.9" customHeight="1" x14ac:dyDescent="0.4">
      <c r="AK17" s="85"/>
      <c r="AL17" s="85"/>
      <c r="AM17" s="85"/>
      <c r="CZ17" s="3"/>
      <c r="DA17" s="4"/>
    </row>
    <row r="18" spans="37:105" ht="30" customHeight="1" x14ac:dyDescent="0.4">
      <c r="AK18" s="85"/>
      <c r="AL18" s="85"/>
      <c r="AM18" s="111"/>
      <c r="CZ18" s="3"/>
      <c r="DA18" s="3"/>
    </row>
    <row r="19" spans="37:105" ht="30" customHeight="1" x14ac:dyDescent="0.25">
      <c r="CZ19" s="3"/>
      <c r="DA19" s="3"/>
    </row>
    <row r="20" spans="37:105" ht="19.899999999999999" customHeight="1" x14ac:dyDescent="0.25">
      <c r="CZ20" s="3"/>
      <c r="DA20" s="3"/>
    </row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IF('D7'!$BD$5=BY65,'D7'!$BD$4,IF('D7'!$BE$5=BY65,'D7'!$BE$4,IF('D7'!$BF$5=BY65,'D7'!$BF$4,IF('D7'!$BD$7=BY65,'D7'!$BD$6,IF('D7'!$BE$7=BY65,'D7'!$BE$6,IF('D7'!$BF$7=BY65,'D7'!$BF$6,""))))))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IF('D7'!$BD$5=BY66,'D7'!$BD$4,IF('D7'!$BE$5=BY66,'D7'!$BE$4,IF('D7'!$BF$5=BY66,'D7'!$BF$4,IF('D7'!$BD$7=BY66,'D7'!$BD$6,IF('D7'!$BE$7=BY66,'D7'!$BE$6,IF('D7'!$BF$7=BY66,'D7'!$BF$6,""))))))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IF('D7'!$BD$5=BY67,'D7'!$BD$4,IF('D7'!$BE$5=BY67,'D7'!$BE$4,IF('D7'!$BF$5=BY67,'D7'!$BF$4,IF('D7'!$BD$7=BY67,'D7'!$BD$6,IF('D7'!$BE$7=BY67,'D7'!$BE$6,IF('D7'!$BF$7=BY67,'D7'!$BF$6,""))))))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IF('D7'!$BD$5=BY68,'D7'!$BD$4,IF('D7'!$BE$5=BY68,'D7'!$BE$4,IF('D7'!$BF$5=BY68,'D7'!$BF$4,IF('D7'!$BD$7=BY68,'D7'!$BD$6,IF('D7'!$BE$7=BY68,'D7'!$BE$6,IF('D7'!$BF$7=BY68,'D7'!$BF$6,""))))))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IF('D7'!$BD$5=BY69,'D7'!$BD$4,IF('D7'!$BE$5=BY69,'D7'!$BE$4,IF('D7'!$BF$5=BY69,'D7'!$BF$4,IF('D7'!$BD$7=BY69,'D7'!$BD$6,IF('D7'!$BE$7=BY69,'D7'!$BE$6,IF('D7'!$BF$7=BY69,'D7'!$BF$6,""))))))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IF('D7'!$BD$5=BY70,'D7'!$BD$4,IF('D7'!$BE$5=BY70,'D7'!$BE$4,IF('D7'!$BF$5=BY70,'D7'!$BF$4,IF('D7'!$BD$7=BY70,'D7'!$BD$6,IF('D7'!$BE$7=BY70,'D7'!$BE$6,IF('D7'!$BF$7=BY70,'D7'!$BF$6,""))))))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IF('D7'!$BD$5=BY71,'D7'!$BD$4,IF('D7'!$BE$5=BY71,'D7'!$BE$4,IF('D7'!$BF$5=BY71,'D7'!$BF$4,IF('D7'!$BD$7=BY71,'D7'!$BD$6,IF('D7'!$BE$7=BY71,'D7'!$BE$6,IF('D7'!$BF$7=BY71,'D7'!$BF$6,""))))))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IF('D7'!$BD$5=BY72,'D7'!$BD$4,IF('D7'!$BE$5=BY72,'D7'!$BE$4,IF('D7'!$BF$5=BY72,'D7'!$BF$4,IF('D7'!$BD$7=BY72,'D7'!$BD$6,IF('D7'!$BE$7=BY72,'D7'!$BE$6,IF('D7'!$BF$7=BY72,'D7'!$BF$6,""))))))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IF('D7'!$BD$5=BY73,'D7'!$BD$4,IF('D7'!$BE$5=BY73,'D7'!$BE$4,IF('D7'!$BF$5=BY73,'D7'!$BF$4,IF('D7'!$BD$7=BY73,'D7'!$BD$6,IF('D7'!$BE$7=BY73,'D7'!$BE$6,IF('D7'!$BF$7=BY73,'D7'!$BF$6,""))))))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IF('D7'!$BD$5=BY74,'D7'!$BD$4,IF('D7'!$BE$5=BY74,'D7'!$BE$4,IF('D7'!$BF$5=BY74,'D7'!$BF$4,IF('D7'!$BD$7=BY74,'D7'!$BD$6,IF('D7'!$BE$7=BY74,'D7'!$BE$6,IF('D7'!$BF$7=BY74,'D7'!$BF$6,""))))))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IF('D7'!$BD$5=BY75,'D7'!$BD$4,IF('D7'!$BE$5=BY75,'D7'!$BE$4,IF('D7'!$BF$5=BY75,'D7'!$BF$4,IF('D7'!$BD$7=BY75,'D7'!$BD$6,IF('D7'!$BE$7=BY75,'D7'!$BE$6,IF('D7'!$BF$7=BY75,'D7'!$BF$6,""))))))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IF('D7'!$BD$5=BY76,'D7'!$BD$4,IF('D7'!$BE$5=BY76,'D7'!$BE$4,IF('D7'!$BF$5=BY76,'D7'!$BF$4,IF('D7'!$BD$7=BY76,'D7'!$BD$6,IF('D7'!$BE$7=BY76,'D7'!$BE$6,IF('D7'!$BF$7=BY76,'D7'!$BF$6,""))))))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IF('D7'!$BD$5=BY77,'D7'!$BD$4,IF('D7'!$BE$5=BY77,'D7'!$BE$4,IF('D7'!$BF$5=BY77,'D7'!$BF$4,IF('D7'!$BD$7=BY77,'D7'!$BD$6,IF('D7'!$BE$7=BY77,'D7'!$BE$6,IF('D7'!$BF$7=BY77,'D7'!$BF$6,""))))))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IF('D7'!$BD$5=BY78,'D7'!$BD$4,IF('D7'!$BE$5=BY78,'D7'!$BE$4,IF('D7'!$BF$5=BY78,'D7'!$BF$4,IF('D7'!$BD$7=BY78,'D7'!$BD$6,IF('D7'!$BE$7=BY78,'D7'!$BE$6,IF('D7'!$BF$7=BY78,'D7'!$BF$6,""))))))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IF('D7'!$BD$5=BY79,'D7'!$BD$4,IF('D7'!$BE$5=BY79,'D7'!$BE$4,IF('D7'!$BF$5=BY79,'D7'!$BF$4,IF('D7'!$BD$7=BY79,'D7'!$BD$6,IF('D7'!$BE$7=BY79,'D7'!$BE$6,IF('D7'!$BF$7=BY79,'D7'!$BF$6,""))))))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IF('D7'!$BD$5=BY80,'D7'!$BD$4,IF('D7'!$BE$5=BY80,'D7'!$BE$4,IF('D7'!$BF$5=BY80,'D7'!$BF$4,IF('D7'!$BD$7=BY80,'D7'!$BD$6,IF('D7'!$BE$7=BY80,'D7'!$BE$6,IF('D7'!$BF$7=BY80,'D7'!$BF$6,""))))))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IF('D7'!$BD$5=BY81,'D7'!$BD$4,IF('D7'!$BE$5=BY81,'D7'!$BE$4,IF('D7'!$BF$5=BY81,'D7'!$BF$4,IF('D7'!$BD$7=BY81,'D7'!$BD$6,IF('D7'!$BE$7=BY81,'D7'!$BE$6,IF('D7'!$BF$7=BY81,'D7'!$BF$6,""))))))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IF('D7'!$BD$5=BY82,'D7'!$BD$4,IF('D7'!$BE$5=BY82,'D7'!$BE$4,IF('D7'!$BF$5=BY82,'D7'!$BF$4,IF('D7'!$BD$7=BY82,'D7'!$BD$6,IF('D7'!$BE$7=BY82,'D7'!$BE$6,IF('D7'!$BF$7=BY82,'D7'!$BF$6,""))))))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IF('D7'!$BD$5=BY83,'D7'!$BD$4,IF('D7'!$BE$5=BY83,'D7'!$BE$4,IF('D7'!$BF$5=BY83,'D7'!$BF$4,IF('D7'!$BD$7=BY83,'D7'!$BD$6,IF('D7'!$BE$7=BY83,'D7'!$BE$6,IF('D7'!$BF$7=BY83,'D7'!$BF$6,""))))))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IF('D7'!$BD$5=BY84,'D7'!$BD$4,IF('D7'!$BE$5=BY84,'D7'!$BE$4,IF('D7'!$BF$5=BY84,'D7'!$BF$4,IF('D7'!$BD$7=BY84,'D7'!$BD$6,IF('D7'!$BE$7=BY84,'D7'!$BE$6,IF('D7'!$BF$7=BY84,'D7'!$BF$6,""))))))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IF('D7'!$BD$5=BY85,'D7'!$BD$4,IF('D7'!$BE$5=BY85,'D7'!$BE$4,IF('D7'!$BF$5=BY85,'D7'!$BF$4,IF('D7'!$BD$7=BY85,'D7'!$BD$6,IF('D7'!$BE$7=BY85,'D7'!$BE$6,IF('D7'!$BF$7=BY85,'D7'!$BF$6,""))))))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IF('D7'!$BD$5=BY86,'D7'!$BD$4,IF('D7'!$BE$5=BY86,'D7'!$BE$4,IF('D7'!$BF$5=BY86,'D7'!$BF$4,IF('D7'!$BD$7=BY86,'D7'!$BD$6,IF('D7'!$BE$7=BY86,'D7'!$BE$6,IF('D7'!$BF$7=BY86,'D7'!$BF$6,""))))))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IF('D7'!$BD$5=BY87,'D7'!$BD$4,IF('D7'!$BE$5=BY87,'D7'!$BE$4,IF('D7'!$BF$5=BY87,'D7'!$BF$4,IF('D7'!$BD$7=BY87,'D7'!$BD$6,IF('D7'!$BE$7=BY87,'D7'!$BE$6,IF('D7'!$BF$7=BY87,'D7'!$BF$6,""))))))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IF('D7'!$BD$5=BY88,'D7'!$BD$4,IF('D7'!$BE$5=BY88,'D7'!$BE$4,IF('D7'!$BF$5=BY88,'D7'!$BF$4,IF('D7'!$BD$7=BY88,'D7'!$BD$6,IF('D7'!$BE$7=BY88,'D7'!$BE$6,IF('D7'!$BF$7=BY88,'D7'!$BF$6,""))))))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IF('D7'!$BD$5=BY89,'D7'!$BD$4,IF('D7'!$BE$5=BY89,'D7'!$BE$4,IF('D7'!$BF$5=BY89,'D7'!$BF$4,IF('D7'!$BD$7=BY89,'D7'!$BD$6,IF('D7'!$BE$7=BY89,'D7'!$BE$6,IF('D7'!$BF$7=BY89,'D7'!$BF$6,""))))))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IF('D7'!$BD$5=BY90,'D7'!$BD$4,IF('D7'!$BE$5=BY90,'D7'!$BE$4,IF('D7'!$BF$5=BY90,'D7'!$BF$4,IF('D7'!$BD$7=BY90,'D7'!$BD$6,IF('D7'!$BE$7=BY90,'D7'!$BE$6,IF('D7'!$BF$7=BY90,'D7'!$BF$6,""))))))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IF('D7'!$BD$5=BY91,'D7'!$BD$4,IF('D7'!$BE$5=BY91,'D7'!$BE$4,IF('D7'!$BF$5=BY91,'D7'!$BF$4,IF('D7'!$BD$7=BY91,'D7'!$BD$6,IF('D7'!$BE$7=BY91,'D7'!$BE$6,IF('D7'!$BF$7=BY91,'D7'!$BF$6,""))))))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IF('D7'!$BD$5=BY92,'D7'!$BD$4,IF('D7'!$BE$5=BY92,'D7'!$BE$4,IF('D7'!$BF$5=BY92,'D7'!$BF$4,IF('D7'!$BD$7=BY92,'D7'!$BD$6,IF('D7'!$BE$7=BY92,'D7'!$BE$6,IF('D7'!$BF$7=BY92,'D7'!$BF$6,""))))))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IF('D7'!$BD$5=BY93,'D7'!$BD$4,IF('D7'!$BE$5=BY93,'D7'!$BE$4,IF('D7'!$BF$5=BY93,'D7'!$BF$4,IF('D7'!$BD$7=BY93,'D7'!$BD$6,IF('D7'!$BE$7=BY93,'D7'!$BE$6,IF('D7'!$BF$7=BY93,'D7'!$BF$6,""))))))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IF('D7'!$BD$5=BY94,'D7'!$BD$4,IF('D7'!$BE$5=BY94,'D7'!$BE$4,IF('D7'!$BF$5=BY94,'D7'!$BF$4,IF('D7'!$BD$7=BY94,'D7'!$BD$6,IF('D7'!$BE$7=BY94,'D7'!$BE$6,IF('D7'!$BF$7=BY94,'D7'!$BF$6,""))))))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IF('D7'!$BD$5=BY95,'D7'!$BD$4,IF('D7'!$BE$5=BY95,'D7'!$BE$4,IF('D7'!$BF$5=BY95,'D7'!$BF$4,IF('D7'!$BD$7=BY95,'D7'!$BD$6,IF('D7'!$BE$7=BY95,'D7'!$BE$6,IF('D7'!$BF$7=BY95,'D7'!$BF$6,""))))))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IF('D7'!$BD$5=BY96,'D7'!$BD$4,IF('D7'!$BE$5=BY96,'D7'!$BE$4,IF('D7'!$BF$5=BY96,'D7'!$BF$4,IF('D7'!$BD$7=BY96,'D7'!$BD$6,IF('D7'!$BE$7=BY96,'D7'!$BE$6,IF('D7'!$BF$7=BY96,'D7'!$BF$6,""))))))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IF('D7'!$BD$5=BY97,'D7'!$BD$4,IF('D7'!$BE$5=BY97,'D7'!$BE$4,IF('D7'!$BF$5=BY97,'D7'!$BF$4,IF('D7'!$BD$7=BY97,'D7'!$BD$6,IF('D7'!$BE$7=BY97,'D7'!$BE$6,IF('D7'!$BF$7=BY97,'D7'!$BF$6,""))))))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IF('D7'!$BD$5=BY98,'D7'!$BD$4,IF('D7'!$BE$5=BY98,'D7'!$BE$4,IF('D7'!$BF$5=BY98,'D7'!$BF$4,IF('D7'!$BD$7=BY98,'D7'!$BD$6,IF('D7'!$BE$7=BY98,'D7'!$BE$6,IF('D7'!$BF$7=BY98,'D7'!$BF$6,""))))))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IF('D7'!$BD$5=BY99,'D7'!$BD$4,IF('D7'!$BE$5=BY99,'D7'!$BE$4,IF('D7'!$BF$5=BY99,'D7'!$BF$4,IF('D7'!$BD$7=BY99,'D7'!$BD$6,IF('D7'!$BE$7=BY99,'D7'!$BE$6,IF('D7'!$BF$7=BY99,'D7'!$BF$6,""))))))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IF('D7'!$BD$5=BY100,'D7'!$BD$4,IF('D7'!$BE$5=BY100,'D7'!$BE$4,IF('D7'!$BF$5=BY100,'D7'!$BF$4,IF('D7'!$BD$7=BY100,'D7'!$BD$6,IF('D7'!$BE$7=BY100,'D7'!$BE$6,IF('D7'!$BF$7=BY100,'D7'!$BF$6,""))))))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IF('D7'!$BD$5=BY101,'D7'!$BD$4,IF('D7'!$BE$5=BY101,'D7'!$BE$4,IF('D7'!$BF$5=BY101,'D7'!$BF$4,IF('D7'!$BD$7=BY101,'D7'!$BD$6,IF('D7'!$BE$7=BY101,'D7'!$BE$6,IF('D7'!$BF$7=BY101,'D7'!$BF$6,""))))))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IF('D7'!$BD$5=BY102,'D7'!$BD$4,IF('D7'!$BE$5=BY102,'D7'!$BE$4,IF('D7'!$BF$5=BY102,'D7'!$BF$4,IF('D7'!$BD$7=BY102,'D7'!$BD$6,IF('D7'!$BE$7=BY102,'D7'!$BE$6,IF('D7'!$BF$7=BY102,'D7'!$BF$6,""))))))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IF('D7'!$BD$5=BY103,'D7'!$BD$4,IF('D7'!$BE$5=BY103,'D7'!$BE$4,IF('D7'!$BF$5=BY103,'D7'!$BF$4,IF('D7'!$BD$7=BY103,'D7'!$BD$6,IF('D7'!$BE$7=BY103,'D7'!$BE$6,IF('D7'!$BF$7=BY103,'D7'!$BF$6,""))))))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IF('D7'!$BD$5=BY104,'D7'!$BD$4,IF('D7'!$BE$5=BY104,'D7'!$BE$4,IF('D7'!$BF$5=BY104,'D7'!$BF$4,IF('D7'!$BD$7=BY104,'D7'!$BD$6,IF('D7'!$BE$7=BY104,'D7'!$BE$6,IF('D7'!$BF$7=BY104,'D7'!$BF$6,""))))))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IF('D7'!$BD$5=BY105,'D7'!$BD$4,IF('D7'!$BE$5=BY105,'D7'!$BE$4,IF('D7'!$BF$5=BY105,'D7'!$BF$4,IF('D7'!$BD$7=BY105,'D7'!$BD$6,IF('D7'!$BE$7=BY105,'D7'!$BE$6,IF('D7'!$BF$7=BY105,'D7'!$BF$6,""))))))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IF('D7'!$BD$5=BY106,'D7'!$BD$4,IF('D7'!$BE$5=BY106,'D7'!$BE$4,IF('D7'!$BF$5=BY106,'D7'!$BF$4,IF('D7'!$BD$7=BY106,'D7'!$BD$6,IF('D7'!$BE$7=BY106,'D7'!$BE$6,IF('D7'!$BF$7=BY106,'D7'!$BF$6,""))))))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IF('D7'!$BD$5=BY107,'D7'!$BD$4,IF('D7'!$BE$5=BY107,'D7'!$BE$4,IF('D7'!$BF$5=BY107,'D7'!$BF$4,IF('D7'!$BD$7=BY107,'D7'!$BD$6,IF('D7'!$BE$7=BY107,'D7'!$BE$6,IF('D7'!$BF$7=BY107,'D7'!$BF$6,""))))))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IF('D7'!$BD$5=BY108,'D7'!$BD$4,IF('D7'!$BE$5=BY108,'D7'!$BE$4,IF('D7'!$BF$5=BY108,'D7'!$BF$4,IF('D7'!$BD$7=BY108,'D7'!$BD$6,IF('D7'!$BE$7=BY108,'D7'!$BE$6,IF('D7'!$BF$7=BY108,'D7'!$BF$6,""))))))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IF('D7'!$BD$5=BY109,'D7'!$BD$4,IF('D7'!$BE$5=BY109,'D7'!$BE$4,IF('D7'!$BF$5=BY109,'D7'!$BF$4,IF('D7'!$BD$7=BY109,'D7'!$BD$6,IF('D7'!$BE$7=BY109,'D7'!$BE$6,IF('D7'!$BF$7=BY109,'D7'!$BF$6,""))))))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IF('D7'!$BD$5=BY110,'D7'!$BD$4,IF('D7'!$BE$5=BY110,'D7'!$BE$4,IF('D7'!$BF$5=BY110,'D7'!$BF$4,IF('D7'!$BD$7=BY110,'D7'!$BD$6,IF('D7'!$BE$7=BY110,'D7'!$BE$6,IF('D7'!$BF$7=BY110,'D7'!$BF$6,""))))))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IF('D7'!$BD$5=BY111,'D7'!$BD$4,IF('D7'!$BE$5=BY111,'D7'!$BE$4,IF('D7'!$BF$5=BY111,'D7'!$BF$4,IF('D7'!$BD$7=BY111,'D7'!$BD$6,IF('D7'!$BE$7=BY111,'D7'!$BE$6,IF('D7'!$BF$7=BY111,'D7'!$BF$6,""))))))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IF('D7'!$BD$5=BY112,'D7'!$BD$4,IF('D7'!$BE$5=BY112,'D7'!$BE$4,IF('D7'!$BF$5=BY112,'D7'!$BF$4,IF('D7'!$BD$7=BY112,'D7'!$BD$6,IF('D7'!$BE$7=BY112,'D7'!$BE$6,IF('D7'!$BF$7=BY112,'D7'!$BF$6,""))))))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IF('D7'!$BD$5=BY113,'D7'!$BD$4,IF('D7'!$BE$5=BY113,'D7'!$BE$4,IF('D7'!$BF$5=BY113,'D7'!$BF$4,IF('D7'!$BD$7=BY113,'D7'!$BD$6,IF('D7'!$BE$7=BY113,'D7'!$BE$6,IF('D7'!$BF$7=BY113,'D7'!$BF$6,""))))))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IF('D7'!$BD$5=BY114,'D7'!$BD$4,IF('D7'!$BE$5=BY114,'D7'!$BE$4,IF('D7'!$BF$5=BY114,'D7'!$BF$4,IF('D7'!$BD$7=BY114,'D7'!$BD$6,IF('D7'!$BE$7=BY114,'D7'!$BE$6,IF('D7'!$BF$7=BY114,'D7'!$BF$6,""))))))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IF('D7'!$BD$5=BY115,'D7'!$BD$4,IF('D7'!$BE$5=BY115,'D7'!$BE$4,IF('D7'!$BF$5=BY115,'D7'!$BF$4,IF('D7'!$BD$7=BY115,'D7'!$BD$6,IF('D7'!$BE$7=BY115,'D7'!$BE$6,IF('D7'!$BF$7=BY115,'D7'!$BF$6,""))))))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IF('D7'!$BD$5=BY116,'D7'!$BD$4,IF('D7'!$BE$5=BY116,'D7'!$BE$4,IF('D7'!$BF$5=BY116,'D7'!$BF$4,IF('D7'!$BD$7=BY116,'D7'!$BD$6,IF('D7'!$BE$7=BY116,'D7'!$BE$6,IF('D7'!$BF$7=BY116,'D7'!$BF$6,""))))))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IF('D7'!$BD$5=BY117,'D7'!$BD$4,IF('D7'!$BE$5=BY117,'D7'!$BE$4,IF('D7'!$BF$5=BY117,'D7'!$BF$4,IF('D7'!$BD$7=BY117,'D7'!$BD$6,IF('D7'!$BE$7=BY117,'D7'!$BE$6,IF('D7'!$BF$7=BY117,'D7'!$BF$6,""))))))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IF('D7'!$BD$5=BY118,'D7'!$BD$4,IF('D7'!$BE$5=BY118,'D7'!$BE$4,IF('D7'!$BF$5=BY118,'D7'!$BF$4,IF('D7'!$BD$7=BY118,'D7'!$BD$6,IF('D7'!$BE$7=BY118,'D7'!$BE$6,IF('D7'!$BF$7=BY118,'D7'!$BF$6,""))))))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IF('D7'!$BD$5=BY119,'D7'!$BD$4,IF('D7'!$BE$5=BY119,'D7'!$BE$4,IF('D7'!$BF$5=BY119,'D7'!$BF$4,IF('D7'!$BD$7=BY119,'D7'!$BD$6,IF('D7'!$BE$7=BY119,'D7'!$BE$6,IF('D7'!$BF$7=BY119,'D7'!$BF$6,""))))))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IF('D7'!$BD$5=BY120,'D7'!$BD$4,IF('D7'!$BE$5=BY120,'D7'!$BE$4,IF('D7'!$BF$5=BY120,'D7'!$BF$4,IF('D7'!$BD$7=BY120,'D7'!$BD$6,IF('D7'!$BE$7=BY120,'D7'!$BE$6,IF('D7'!$BF$7=BY120,'D7'!$BF$6,""))))))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IF('D7'!$BD$5=BY121,'D7'!$BD$4,IF('D7'!$BE$5=BY121,'D7'!$BE$4,IF('D7'!$BF$5=BY121,'D7'!$BF$4,IF('D7'!$BD$7=BY121,'D7'!$BD$6,IF('D7'!$BE$7=BY121,'D7'!$BE$6,IF('D7'!$BF$7=BY121,'D7'!$BF$6,""))))))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IF('D7'!$BD$5=BY122,'D7'!$BD$4,IF('D7'!$BE$5=BY122,'D7'!$BE$4,IF('D7'!$BF$5=BY122,'D7'!$BF$4,IF('D7'!$BD$7=BY122,'D7'!$BD$6,IF('D7'!$BE$7=BY122,'D7'!$BE$6,IF('D7'!$BF$7=BY122,'D7'!$BF$6,""))))))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IF('D7'!$BD$5=BY123,'D7'!$BD$4,IF('D7'!$BE$5=BY123,'D7'!$BE$4,IF('D7'!$BF$5=BY123,'D7'!$BF$4,IF('D7'!$BD$7=BY123,'D7'!$BD$6,IF('D7'!$BE$7=BY123,'D7'!$BE$6,IF('D7'!$BF$7=BY123,'D7'!$BF$6,""))))))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IF('D7'!$BD$5=BY124,'D7'!$BD$4,IF('D7'!$BE$5=BY124,'D7'!$BE$4,IF('D7'!$BF$5=BY124,'D7'!$BF$4,IF('D7'!$BD$7=BY124,'D7'!$BD$6,IF('D7'!$BE$7=BY124,'D7'!$BE$6,IF('D7'!$BF$7=BY124,'D7'!$BF$6,""))))))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IF('D7'!$BD$5=BY125,'D7'!$BD$4,IF('D7'!$BE$5=BY125,'D7'!$BE$4,IF('D7'!$BF$5=BY125,'D7'!$BF$4,IF('D7'!$BD$7=BY125,'D7'!$BD$6,IF('D7'!$BE$7=BY125,'D7'!$BE$6,IF('D7'!$BF$7=BY125,'D7'!$BF$6,""))))))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IF('D7'!$BD$5=BY126,'D7'!$BD$4,IF('D7'!$BE$5=BY126,'D7'!$BE$4,IF('D7'!$BF$5=BY126,'D7'!$BF$4,IF('D7'!$BD$7=BY126,'D7'!$BD$6,IF('D7'!$BE$7=BY126,'D7'!$BE$6,IF('D7'!$BF$7=BY126,'D7'!$BF$6,""))))))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IF('D7'!$BD$5=BY127,'D7'!$BD$4,IF('D7'!$BE$5=BY127,'D7'!$BE$4,IF('D7'!$BF$5=BY127,'D7'!$BF$4,IF('D7'!$BD$7=BY127,'D7'!$BD$6,IF('D7'!$BE$7=BY127,'D7'!$BE$6,IF('D7'!$BF$7=BY127,'D7'!$BF$6,""))))))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IF('D7'!$BD$5=BY128,'D7'!$BD$4,IF('D7'!$BE$5=BY128,'D7'!$BE$4,IF('D7'!$BF$5=BY128,'D7'!$BF$4,IF('D7'!$BD$7=BY128,'D7'!$BD$6,IF('D7'!$BE$7=BY128,'D7'!$BE$6,IF('D7'!$BF$7=BY128,'D7'!$BF$6,""))))))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IF('D7'!$BD$5=BY129,'D7'!$BD$4,IF('D7'!$BE$5=BY129,'D7'!$BE$4,IF('D7'!$BF$5=BY129,'D7'!$BF$4,IF('D7'!$BD$7=BY129,'D7'!$BD$6,IF('D7'!$BE$7=BY129,'D7'!$BE$6,IF('D7'!$BF$7=BY129,'D7'!$BF$6,""))))))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IF('D7'!$BD$5=BY130,'D7'!$BD$4,IF('D7'!$BE$5=BY130,'D7'!$BE$4,IF('D7'!$BF$5=BY130,'D7'!$BF$4,IF('D7'!$BD$7=BY130,'D7'!$BD$6,IF('D7'!$BE$7=BY130,'D7'!$BE$6,IF('D7'!$BF$7=BY130,'D7'!$BF$6,""))))))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IF('D7'!$BD$5=BY131,'D7'!$BD$4,IF('D7'!$BE$5=BY131,'D7'!$BE$4,IF('D7'!$BF$5=BY131,'D7'!$BF$4,IF('D7'!$BD$7=BY131,'D7'!$BD$6,IF('D7'!$BE$7=BY131,'D7'!$BE$6,IF('D7'!$BF$7=BY131,'D7'!$BF$6,""))))))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IF('D7'!$BD$5=BY132,'D7'!$BD$4,IF('D7'!$BE$5=BY132,'D7'!$BE$4,IF('D7'!$BF$5=BY132,'D7'!$BF$4,IF('D7'!$BD$7=BY132,'D7'!$BD$6,IF('D7'!$BE$7=BY132,'D7'!$BE$6,IF('D7'!$BF$7=BY132,'D7'!$BF$6,""))))))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IF('D7'!$BD$5=BY133,'D7'!$BD$4,IF('D7'!$BE$5=BY133,'D7'!$BE$4,IF('D7'!$BF$5=BY133,'D7'!$BF$4,IF('D7'!$BD$7=BY133,'D7'!$BD$6,IF('D7'!$BE$7=BY133,'D7'!$BE$6,IF('D7'!$BF$7=BY133,'D7'!$BF$6,""))))))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IF('D7'!$BD$5=BY134,'D7'!$BD$4,IF('D7'!$BE$5=BY134,'D7'!$BE$4,IF('D7'!$BF$5=BY134,'D7'!$BF$4,IF('D7'!$BD$7=BY134,'D7'!$BD$6,IF('D7'!$BE$7=BY134,'D7'!$BE$6,IF('D7'!$BF$7=BY134,'D7'!$BF$6,""))))))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IF('D7'!$BD$5=BY135,'D7'!$BD$4,IF('D7'!$BE$5=BY135,'D7'!$BE$4,IF('D7'!$BF$5=BY135,'D7'!$BF$4,IF('D7'!$BD$7=BY135,'D7'!$BD$6,IF('D7'!$BE$7=BY135,'D7'!$BE$6,IF('D7'!$BF$7=BY135,'D7'!$BF$6,""))))))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IF('D7'!$BD$5=BY136,'D7'!$BD$4,IF('D7'!$BE$5=BY136,'D7'!$BE$4,IF('D7'!$BF$5=BY136,'D7'!$BF$4,IF('D7'!$BD$7=BY136,'D7'!$BD$6,IF('D7'!$BE$7=BY136,'D7'!$BE$6,IF('D7'!$BF$7=BY136,'D7'!$BF$6,""))))))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IF('D7'!$BD$5=BY137,'D7'!$BD$4,IF('D7'!$BE$5=BY137,'D7'!$BE$4,IF('D7'!$BF$5=BY137,'D7'!$BF$4,IF('D7'!$BD$7=BY137,'D7'!$BD$6,IF('D7'!$BE$7=BY137,'D7'!$BE$6,IF('D7'!$BF$7=BY137,'D7'!$BF$6,""))))))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IF('D7'!$BD$5=BY138,'D7'!$BD$4,IF('D7'!$BE$5=BY138,'D7'!$BE$4,IF('D7'!$BF$5=BY138,'D7'!$BF$4,IF('D7'!$BD$7=BY138,'D7'!$BD$6,IF('D7'!$BE$7=BY138,'D7'!$BE$6,IF('D7'!$BF$7=BY138,'D7'!$BF$6,""))))))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IF('D7'!$BD$5=BY139,'D7'!$BD$4,IF('D7'!$BE$5=BY139,'D7'!$BE$4,IF('D7'!$BF$5=BY139,'D7'!$BF$4,IF('D7'!$BD$7=BY139,'D7'!$BD$6,IF('D7'!$BE$7=BY139,'D7'!$BE$6,IF('D7'!$BF$7=BY139,'D7'!$BF$6,""))))))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IF('D7'!$BD$5=BY140,'D7'!$BD$4,IF('D7'!$BE$5=BY140,'D7'!$BE$4,IF('D7'!$BF$5=BY140,'D7'!$BF$4,IF('D7'!$BD$7=BY140,'D7'!$BD$6,IF('D7'!$BE$7=BY140,'D7'!$BE$6,IF('D7'!$BF$7=BY140,'D7'!$BF$6,""))))))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88" width="11.42578125" style="86"/>
    <col min="89" max="16384" width="11.42578125" style="104"/>
  </cols>
  <sheetData>
    <row r="1" spans="2:105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Cartes'!$C$16="","",'Balises - Cartes'!$C$16)</f>
        <v>2</v>
      </c>
      <c r="BE5" s="110" t="str">
        <f>IF('Balises - Cartes'!$D$16="","",'Balises - Cartes'!$D$16)</f>
        <v/>
      </c>
      <c r="BF5" s="110" t="str">
        <f>IF('Balises - Cartes'!$E$16="","",'Balises - Cartes'!$E$16)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5" ht="39" customHeight="1" x14ac:dyDescent="0.25">
      <c r="B6" s="530" t="s">
        <v>163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Cartes'!$F$16="","",'Balises - Cartes'!$F$16)</f>
        <v/>
      </c>
      <c r="BE7" s="99" t="str">
        <f>IF('Balises - Cartes'!$G$16="","",'Balises - Cartes'!$G$16)</f>
        <v/>
      </c>
      <c r="BF7" s="99" t="str">
        <f>IF('Balises - Cartes'!$H$16="","",'Balises - Cartes'!$H$16)</f>
        <v/>
      </c>
      <c r="BG7" s="88"/>
      <c r="BH7" s="88"/>
      <c r="BI7" s="88"/>
      <c r="BJ7" s="88"/>
      <c r="BK7" s="88"/>
      <c r="BL7" s="88"/>
      <c r="BM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IF('D8'!$BD$5=4,'D8'!$BD$4,IF('D8'!$BE$5=4,'D8'!$BE$4,""))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  <c r="CY12" s="3"/>
      <c r="CZ12" s="3"/>
      <c r="DA12" s="3"/>
    </row>
    <row r="13" spans="2:105" ht="30" customHeight="1" x14ac:dyDescent="0.25">
      <c r="CY13" s="3"/>
      <c r="CZ13" s="3"/>
      <c r="DA13" s="3"/>
    </row>
    <row r="14" spans="2:105" ht="1.9" customHeight="1" x14ac:dyDescent="0.25">
      <c r="CY14" s="3"/>
      <c r="CZ14" s="3">
        <v>21</v>
      </c>
      <c r="DA14" s="3"/>
    </row>
    <row r="15" spans="2:105" ht="9" customHeight="1" x14ac:dyDescent="0.25">
      <c r="CY15" s="3"/>
      <c r="CZ15" s="3"/>
      <c r="DA15" s="3"/>
    </row>
    <row r="16" spans="2:105" ht="15.6" customHeight="1" x14ac:dyDescent="0.25">
      <c r="CY16" s="3"/>
      <c r="CZ16" s="3"/>
      <c r="DA16" s="3"/>
    </row>
    <row r="17" spans="37:105" ht="22.9" customHeight="1" x14ac:dyDescent="0.4">
      <c r="AK17" s="85"/>
      <c r="AL17" s="85"/>
      <c r="AM17" s="85"/>
      <c r="CY17" s="3"/>
      <c r="CZ17" s="3"/>
      <c r="DA17" s="4"/>
    </row>
    <row r="18" spans="37:105" ht="30" customHeight="1" x14ac:dyDescent="0.4">
      <c r="AK18" s="85"/>
      <c r="AL18" s="85"/>
      <c r="AM18" s="111"/>
      <c r="CY18" s="3"/>
      <c r="CZ18" s="3"/>
      <c r="DA18" s="3"/>
    </row>
    <row r="19" spans="37:105" ht="30" customHeight="1" x14ac:dyDescent="0.25">
      <c r="CY19" s="3"/>
      <c r="CZ19" s="3"/>
      <c r="DA19" s="3"/>
    </row>
    <row r="20" spans="37:105" ht="19.899999999999999" customHeight="1" x14ac:dyDescent="0.25">
      <c r="CY20" s="3"/>
      <c r="CZ20" s="3"/>
      <c r="DA20" s="3"/>
    </row>
    <row r="21" spans="37:105" ht="19.899999999999999" customHeight="1" x14ac:dyDescent="0.25">
      <c r="CY21" s="3"/>
      <c r="CZ21" s="3"/>
      <c r="DA21" s="3"/>
    </row>
    <row r="22" spans="37:105" ht="19.899999999999999" customHeight="1" x14ac:dyDescent="0.25">
      <c r="CY22" s="3"/>
      <c r="CZ22" s="3"/>
      <c r="DA22" s="3"/>
    </row>
    <row r="23" spans="37:105" ht="27.6" customHeight="1" x14ac:dyDescent="0.25">
      <c r="CY23" s="3"/>
      <c r="CZ23" s="3"/>
      <c r="DA23" s="3"/>
    </row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IF('D8'!$BD$5=BY65,'D8'!$BD$4,IF('D8'!$BE$5=BY65,'D8'!$BE$4,IF('D8'!$BF$5=BY65,'D8'!$BF$4,IF('D8'!$BD$7=BY65,'D8'!$BD$6,IF('D8'!$BE$7=BY65,'D8'!$BE$6,IF('D8'!$BF$7=BY65,'D8'!$BF$6,""))))))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IF('D8'!$BD$5=BY66,'D8'!$BD$4,IF('D8'!$BE$5=BY66,'D8'!$BE$4,IF('D8'!$BF$5=BY66,'D8'!$BF$4,IF('D8'!$BD$7=BY66,'D8'!$BD$6,IF('D8'!$BE$7=BY66,'D8'!$BE$6,IF('D8'!$BF$7=BY66,'D8'!$BF$6,""))))))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IF('D8'!$BD$5=BY67,'D8'!$BD$4,IF('D8'!$BE$5=BY67,'D8'!$BE$4,IF('D8'!$BF$5=BY67,'D8'!$BF$4,IF('D8'!$BD$7=BY67,'D8'!$BD$6,IF('D8'!$BE$7=BY67,'D8'!$BE$6,IF('D8'!$BF$7=BY67,'D8'!$BF$6,""))))))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IF('D8'!$BD$5=BY68,'D8'!$BD$4,IF('D8'!$BE$5=BY68,'D8'!$BE$4,IF('D8'!$BF$5=BY68,'D8'!$BF$4,IF('D8'!$BD$7=BY68,'D8'!$BD$6,IF('D8'!$BE$7=BY68,'D8'!$BE$6,IF('D8'!$BF$7=BY68,'D8'!$BF$6,""))))))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IF('D8'!$BD$5=BY69,'D8'!$BD$4,IF('D8'!$BE$5=BY69,'D8'!$BE$4,IF('D8'!$BF$5=BY69,'D8'!$BF$4,IF('D8'!$BD$7=BY69,'D8'!$BD$6,IF('D8'!$BE$7=BY69,'D8'!$BE$6,IF('D8'!$BF$7=BY69,'D8'!$BF$6,""))))))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IF('D8'!$BD$5=BY70,'D8'!$BD$4,IF('D8'!$BE$5=BY70,'D8'!$BE$4,IF('D8'!$BF$5=BY70,'D8'!$BF$4,IF('D8'!$BD$7=BY70,'D8'!$BD$6,IF('D8'!$BE$7=BY70,'D8'!$BE$6,IF('D8'!$BF$7=BY70,'D8'!$BF$6,""))))))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IF('D8'!$BD$5=BY71,'D8'!$BD$4,IF('D8'!$BE$5=BY71,'D8'!$BE$4,IF('D8'!$BF$5=BY71,'D8'!$BF$4,IF('D8'!$BD$7=BY71,'D8'!$BD$6,IF('D8'!$BE$7=BY71,'D8'!$BE$6,IF('D8'!$BF$7=BY71,'D8'!$BF$6,""))))))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IF('D8'!$BD$5=BY72,'D8'!$BD$4,IF('D8'!$BE$5=BY72,'D8'!$BE$4,IF('D8'!$BF$5=BY72,'D8'!$BF$4,IF('D8'!$BD$7=BY72,'D8'!$BD$6,IF('D8'!$BE$7=BY72,'D8'!$BE$6,IF('D8'!$BF$7=BY72,'D8'!$BF$6,""))))))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IF('D8'!$BD$5=BY73,'D8'!$BD$4,IF('D8'!$BE$5=BY73,'D8'!$BE$4,IF('D8'!$BF$5=BY73,'D8'!$BF$4,IF('D8'!$BD$7=BY73,'D8'!$BD$6,IF('D8'!$BE$7=BY73,'D8'!$BE$6,IF('D8'!$BF$7=BY73,'D8'!$BF$6,""))))))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IF('D8'!$BD$5=BY74,'D8'!$BD$4,IF('D8'!$BE$5=BY74,'D8'!$BE$4,IF('D8'!$BF$5=BY74,'D8'!$BF$4,IF('D8'!$BD$7=BY74,'D8'!$BD$6,IF('D8'!$BE$7=BY74,'D8'!$BE$6,IF('D8'!$BF$7=BY74,'D8'!$BF$6,""))))))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IF('D8'!$BD$5=BY75,'D8'!$BD$4,IF('D8'!$BE$5=BY75,'D8'!$BE$4,IF('D8'!$BF$5=BY75,'D8'!$BF$4,IF('D8'!$BD$7=BY75,'D8'!$BD$6,IF('D8'!$BE$7=BY75,'D8'!$BE$6,IF('D8'!$BF$7=BY75,'D8'!$BF$6,""))))))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IF('D8'!$BD$5=BY76,'D8'!$BD$4,IF('D8'!$BE$5=BY76,'D8'!$BE$4,IF('D8'!$BF$5=BY76,'D8'!$BF$4,IF('D8'!$BD$7=BY76,'D8'!$BD$6,IF('D8'!$BE$7=BY76,'D8'!$BE$6,IF('D8'!$BF$7=BY76,'D8'!$BF$6,""))))))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IF('D8'!$BD$5=BY77,'D8'!$BD$4,IF('D8'!$BE$5=BY77,'D8'!$BE$4,IF('D8'!$BF$5=BY77,'D8'!$BF$4,IF('D8'!$BD$7=BY77,'D8'!$BD$6,IF('D8'!$BE$7=BY77,'D8'!$BE$6,IF('D8'!$BF$7=BY77,'D8'!$BF$6,""))))))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IF('D8'!$BD$5=BY78,'D8'!$BD$4,IF('D8'!$BE$5=BY78,'D8'!$BE$4,IF('D8'!$BF$5=BY78,'D8'!$BF$4,IF('D8'!$BD$7=BY78,'D8'!$BD$6,IF('D8'!$BE$7=BY78,'D8'!$BE$6,IF('D8'!$BF$7=BY78,'D8'!$BF$6,""))))))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IF('D8'!$BD$5=BY79,'D8'!$BD$4,IF('D8'!$BE$5=BY79,'D8'!$BE$4,IF('D8'!$BF$5=BY79,'D8'!$BF$4,IF('D8'!$BD$7=BY79,'D8'!$BD$6,IF('D8'!$BE$7=BY79,'D8'!$BE$6,IF('D8'!$BF$7=BY79,'D8'!$BF$6,""))))))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IF('D8'!$BD$5=BY80,'D8'!$BD$4,IF('D8'!$BE$5=BY80,'D8'!$BE$4,IF('D8'!$BF$5=BY80,'D8'!$BF$4,IF('D8'!$BD$7=BY80,'D8'!$BD$6,IF('D8'!$BE$7=BY80,'D8'!$BE$6,IF('D8'!$BF$7=BY80,'D8'!$BF$6,""))))))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IF('D8'!$BD$5=BY81,'D8'!$BD$4,IF('D8'!$BE$5=BY81,'D8'!$BE$4,IF('D8'!$BF$5=BY81,'D8'!$BF$4,IF('D8'!$BD$7=BY81,'D8'!$BD$6,IF('D8'!$BE$7=BY81,'D8'!$BE$6,IF('D8'!$BF$7=BY81,'D8'!$BF$6,""))))))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IF('D8'!$BD$5=BY82,'D8'!$BD$4,IF('D8'!$BE$5=BY82,'D8'!$BE$4,IF('D8'!$BF$5=BY82,'D8'!$BF$4,IF('D8'!$BD$7=BY82,'D8'!$BD$6,IF('D8'!$BE$7=BY82,'D8'!$BE$6,IF('D8'!$BF$7=BY82,'D8'!$BF$6,""))))))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IF('D8'!$BD$5=BY83,'D8'!$BD$4,IF('D8'!$BE$5=BY83,'D8'!$BE$4,IF('D8'!$BF$5=BY83,'D8'!$BF$4,IF('D8'!$BD$7=BY83,'D8'!$BD$6,IF('D8'!$BE$7=BY83,'D8'!$BE$6,IF('D8'!$BF$7=BY83,'D8'!$BF$6,""))))))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IF('D8'!$BD$5=BY84,'D8'!$BD$4,IF('D8'!$BE$5=BY84,'D8'!$BE$4,IF('D8'!$BF$5=BY84,'D8'!$BF$4,IF('D8'!$BD$7=BY84,'D8'!$BD$6,IF('D8'!$BE$7=BY84,'D8'!$BE$6,IF('D8'!$BF$7=BY84,'D8'!$BF$6,""))))))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IF('D8'!$BD$5=BY85,'D8'!$BD$4,IF('D8'!$BE$5=BY85,'D8'!$BE$4,IF('D8'!$BF$5=BY85,'D8'!$BF$4,IF('D8'!$BD$7=BY85,'D8'!$BD$6,IF('D8'!$BE$7=BY85,'D8'!$BE$6,IF('D8'!$BF$7=BY85,'D8'!$BF$6,""))))))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IF('D8'!$BD$5=BY86,'D8'!$BD$4,IF('D8'!$BE$5=BY86,'D8'!$BE$4,IF('D8'!$BF$5=BY86,'D8'!$BF$4,IF('D8'!$BD$7=BY86,'D8'!$BD$6,IF('D8'!$BE$7=BY86,'D8'!$BE$6,IF('D8'!$BF$7=BY86,'D8'!$BF$6,""))))))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IF('D8'!$BD$5=BY87,'D8'!$BD$4,IF('D8'!$BE$5=BY87,'D8'!$BE$4,IF('D8'!$BF$5=BY87,'D8'!$BF$4,IF('D8'!$BD$7=BY87,'D8'!$BD$6,IF('D8'!$BE$7=BY87,'D8'!$BE$6,IF('D8'!$BF$7=BY87,'D8'!$BF$6,""))))))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IF('D8'!$BD$5=BY88,'D8'!$BD$4,IF('D8'!$BE$5=BY88,'D8'!$BE$4,IF('D8'!$BF$5=BY88,'D8'!$BF$4,IF('D8'!$BD$7=BY88,'D8'!$BD$6,IF('D8'!$BE$7=BY88,'D8'!$BE$6,IF('D8'!$BF$7=BY88,'D8'!$BF$6,""))))))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IF('D8'!$BD$5=BY89,'D8'!$BD$4,IF('D8'!$BE$5=BY89,'D8'!$BE$4,IF('D8'!$BF$5=BY89,'D8'!$BF$4,IF('D8'!$BD$7=BY89,'D8'!$BD$6,IF('D8'!$BE$7=BY89,'D8'!$BE$6,IF('D8'!$BF$7=BY89,'D8'!$BF$6,""))))))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IF('D8'!$BD$5=BY90,'D8'!$BD$4,IF('D8'!$BE$5=BY90,'D8'!$BE$4,IF('D8'!$BF$5=BY90,'D8'!$BF$4,IF('D8'!$BD$7=BY90,'D8'!$BD$6,IF('D8'!$BE$7=BY90,'D8'!$BE$6,IF('D8'!$BF$7=BY90,'D8'!$BF$6,""))))))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IF('D8'!$BD$5=BY91,'D8'!$BD$4,IF('D8'!$BE$5=BY91,'D8'!$BE$4,IF('D8'!$BF$5=BY91,'D8'!$BF$4,IF('D8'!$BD$7=BY91,'D8'!$BD$6,IF('D8'!$BE$7=BY91,'D8'!$BE$6,IF('D8'!$BF$7=BY91,'D8'!$BF$6,""))))))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IF('D8'!$BD$5=BY92,'D8'!$BD$4,IF('D8'!$BE$5=BY92,'D8'!$BE$4,IF('D8'!$BF$5=BY92,'D8'!$BF$4,IF('D8'!$BD$7=BY92,'D8'!$BD$6,IF('D8'!$BE$7=BY92,'D8'!$BE$6,IF('D8'!$BF$7=BY92,'D8'!$BF$6,""))))))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IF('D8'!$BD$5=BY93,'D8'!$BD$4,IF('D8'!$BE$5=BY93,'D8'!$BE$4,IF('D8'!$BF$5=BY93,'D8'!$BF$4,IF('D8'!$BD$7=BY93,'D8'!$BD$6,IF('D8'!$BE$7=BY93,'D8'!$BE$6,IF('D8'!$BF$7=BY93,'D8'!$BF$6,""))))))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IF('D8'!$BD$5=BY94,'D8'!$BD$4,IF('D8'!$BE$5=BY94,'D8'!$BE$4,IF('D8'!$BF$5=BY94,'D8'!$BF$4,IF('D8'!$BD$7=BY94,'D8'!$BD$6,IF('D8'!$BE$7=BY94,'D8'!$BE$6,IF('D8'!$BF$7=BY94,'D8'!$BF$6,""))))))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IF('D8'!$BD$5=BY95,'D8'!$BD$4,IF('D8'!$BE$5=BY95,'D8'!$BE$4,IF('D8'!$BF$5=BY95,'D8'!$BF$4,IF('D8'!$BD$7=BY95,'D8'!$BD$6,IF('D8'!$BE$7=BY95,'D8'!$BE$6,IF('D8'!$BF$7=BY95,'D8'!$BF$6,""))))))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IF('D8'!$BD$5=BY96,'D8'!$BD$4,IF('D8'!$BE$5=BY96,'D8'!$BE$4,IF('D8'!$BF$5=BY96,'D8'!$BF$4,IF('D8'!$BD$7=BY96,'D8'!$BD$6,IF('D8'!$BE$7=BY96,'D8'!$BE$6,IF('D8'!$BF$7=BY96,'D8'!$BF$6,""))))))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IF('D8'!$BD$5=BY97,'D8'!$BD$4,IF('D8'!$BE$5=BY97,'D8'!$BE$4,IF('D8'!$BF$5=BY97,'D8'!$BF$4,IF('D8'!$BD$7=BY97,'D8'!$BD$6,IF('D8'!$BE$7=BY97,'D8'!$BE$6,IF('D8'!$BF$7=BY97,'D8'!$BF$6,""))))))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IF('D8'!$BD$5=BY98,'D8'!$BD$4,IF('D8'!$BE$5=BY98,'D8'!$BE$4,IF('D8'!$BF$5=BY98,'D8'!$BF$4,IF('D8'!$BD$7=BY98,'D8'!$BD$6,IF('D8'!$BE$7=BY98,'D8'!$BE$6,IF('D8'!$BF$7=BY98,'D8'!$BF$6,""))))))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IF('D8'!$BD$5=BY99,'D8'!$BD$4,IF('D8'!$BE$5=BY99,'D8'!$BE$4,IF('D8'!$BF$5=BY99,'D8'!$BF$4,IF('D8'!$BD$7=BY99,'D8'!$BD$6,IF('D8'!$BE$7=BY99,'D8'!$BE$6,IF('D8'!$BF$7=BY99,'D8'!$BF$6,""))))))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IF('D8'!$BD$5=BY100,'D8'!$BD$4,IF('D8'!$BE$5=BY100,'D8'!$BE$4,IF('D8'!$BF$5=BY100,'D8'!$BF$4,IF('D8'!$BD$7=BY100,'D8'!$BD$6,IF('D8'!$BE$7=BY100,'D8'!$BE$6,IF('D8'!$BF$7=BY100,'D8'!$BF$6,""))))))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IF('D8'!$BD$5=BY101,'D8'!$BD$4,IF('D8'!$BE$5=BY101,'D8'!$BE$4,IF('D8'!$BF$5=BY101,'D8'!$BF$4,IF('D8'!$BD$7=BY101,'D8'!$BD$6,IF('D8'!$BE$7=BY101,'D8'!$BE$6,IF('D8'!$BF$7=BY101,'D8'!$BF$6,""))))))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IF('D8'!$BD$5=BY102,'D8'!$BD$4,IF('D8'!$BE$5=BY102,'D8'!$BE$4,IF('D8'!$BF$5=BY102,'D8'!$BF$4,IF('D8'!$BD$7=BY102,'D8'!$BD$6,IF('D8'!$BE$7=BY102,'D8'!$BE$6,IF('D8'!$BF$7=BY102,'D8'!$BF$6,""))))))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IF('D8'!$BD$5=BY103,'D8'!$BD$4,IF('D8'!$BE$5=BY103,'D8'!$BE$4,IF('D8'!$BF$5=BY103,'D8'!$BF$4,IF('D8'!$BD$7=BY103,'D8'!$BD$6,IF('D8'!$BE$7=BY103,'D8'!$BE$6,IF('D8'!$BF$7=BY103,'D8'!$BF$6,""))))))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IF('D8'!$BD$5=BY104,'D8'!$BD$4,IF('D8'!$BE$5=BY104,'D8'!$BE$4,IF('D8'!$BF$5=BY104,'D8'!$BF$4,IF('D8'!$BD$7=BY104,'D8'!$BD$6,IF('D8'!$BE$7=BY104,'D8'!$BE$6,IF('D8'!$BF$7=BY104,'D8'!$BF$6,""))))))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IF('D8'!$BD$5=BY105,'D8'!$BD$4,IF('D8'!$BE$5=BY105,'D8'!$BE$4,IF('D8'!$BF$5=BY105,'D8'!$BF$4,IF('D8'!$BD$7=BY105,'D8'!$BD$6,IF('D8'!$BE$7=BY105,'D8'!$BE$6,IF('D8'!$BF$7=BY105,'D8'!$BF$6,""))))))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IF('D8'!$BD$5=BY106,'D8'!$BD$4,IF('D8'!$BE$5=BY106,'D8'!$BE$4,IF('D8'!$BF$5=BY106,'D8'!$BF$4,IF('D8'!$BD$7=BY106,'D8'!$BD$6,IF('D8'!$BE$7=BY106,'D8'!$BE$6,IF('D8'!$BF$7=BY106,'D8'!$BF$6,""))))))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IF('D8'!$BD$5=BY107,'D8'!$BD$4,IF('D8'!$BE$5=BY107,'D8'!$BE$4,IF('D8'!$BF$5=BY107,'D8'!$BF$4,IF('D8'!$BD$7=BY107,'D8'!$BD$6,IF('D8'!$BE$7=BY107,'D8'!$BE$6,IF('D8'!$BF$7=BY107,'D8'!$BF$6,""))))))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IF('D8'!$BD$5=BY108,'D8'!$BD$4,IF('D8'!$BE$5=BY108,'D8'!$BE$4,IF('D8'!$BF$5=BY108,'D8'!$BF$4,IF('D8'!$BD$7=BY108,'D8'!$BD$6,IF('D8'!$BE$7=BY108,'D8'!$BE$6,IF('D8'!$BF$7=BY108,'D8'!$BF$6,""))))))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IF('D8'!$BD$5=BY109,'D8'!$BD$4,IF('D8'!$BE$5=BY109,'D8'!$BE$4,IF('D8'!$BF$5=BY109,'D8'!$BF$4,IF('D8'!$BD$7=BY109,'D8'!$BD$6,IF('D8'!$BE$7=BY109,'D8'!$BE$6,IF('D8'!$BF$7=BY109,'D8'!$BF$6,""))))))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IF('D8'!$BD$5=BY110,'D8'!$BD$4,IF('D8'!$BE$5=BY110,'D8'!$BE$4,IF('D8'!$BF$5=BY110,'D8'!$BF$4,IF('D8'!$BD$7=BY110,'D8'!$BD$6,IF('D8'!$BE$7=BY110,'D8'!$BE$6,IF('D8'!$BF$7=BY110,'D8'!$BF$6,""))))))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IF('D8'!$BD$5=BY111,'D8'!$BD$4,IF('D8'!$BE$5=BY111,'D8'!$BE$4,IF('D8'!$BF$5=BY111,'D8'!$BF$4,IF('D8'!$BD$7=BY111,'D8'!$BD$6,IF('D8'!$BE$7=BY111,'D8'!$BE$6,IF('D8'!$BF$7=BY111,'D8'!$BF$6,""))))))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IF('D8'!$BD$5=BY112,'D8'!$BD$4,IF('D8'!$BE$5=BY112,'D8'!$BE$4,IF('D8'!$BF$5=BY112,'D8'!$BF$4,IF('D8'!$BD$7=BY112,'D8'!$BD$6,IF('D8'!$BE$7=BY112,'D8'!$BE$6,IF('D8'!$BF$7=BY112,'D8'!$BF$6,""))))))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IF('D8'!$BD$5=BY113,'D8'!$BD$4,IF('D8'!$BE$5=BY113,'D8'!$BE$4,IF('D8'!$BF$5=BY113,'D8'!$BF$4,IF('D8'!$BD$7=BY113,'D8'!$BD$6,IF('D8'!$BE$7=BY113,'D8'!$BE$6,IF('D8'!$BF$7=BY113,'D8'!$BF$6,""))))))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IF('D8'!$BD$5=BY114,'D8'!$BD$4,IF('D8'!$BE$5=BY114,'D8'!$BE$4,IF('D8'!$BF$5=BY114,'D8'!$BF$4,IF('D8'!$BD$7=BY114,'D8'!$BD$6,IF('D8'!$BE$7=BY114,'D8'!$BE$6,IF('D8'!$BF$7=BY114,'D8'!$BF$6,""))))))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IF('D8'!$BD$5=BY115,'D8'!$BD$4,IF('D8'!$BE$5=BY115,'D8'!$BE$4,IF('D8'!$BF$5=BY115,'D8'!$BF$4,IF('D8'!$BD$7=BY115,'D8'!$BD$6,IF('D8'!$BE$7=BY115,'D8'!$BE$6,IF('D8'!$BF$7=BY115,'D8'!$BF$6,""))))))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IF('D8'!$BD$5=BY116,'D8'!$BD$4,IF('D8'!$BE$5=BY116,'D8'!$BE$4,IF('D8'!$BF$5=BY116,'D8'!$BF$4,IF('D8'!$BD$7=BY116,'D8'!$BD$6,IF('D8'!$BE$7=BY116,'D8'!$BE$6,IF('D8'!$BF$7=BY116,'D8'!$BF$6,""))))))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IF('D8'!$BD$5=BY117,'D8'!$BD$4,IF('D8'!$BE$5=BY117,'D8'!$BE$4,IF('D8'!$BF$5=BY117,'D8'!$BF$4,IF('D8'!$BD$7=BY117,'D8'!$BD$6,IF('D8'!$BE$7=BY117,'D8'!$BE$6,IF('D8'!$BF$7=BY117,'D8'!$BF$6,""))))))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IF('D8'!$BD$5=BY118,'D8'!$BD$4,IF('D8'!$BE$5=BY118,'D8'!$BE$4,IF('D8'!$BF$5=BY118,'D8'!$BF$4,IF('D8'!$BD$7=BY118,'D8'!$BD$6,IF('D8'!$BE$7=BY118,'D8'!$BE$6,IF('D8'!$BF$7=BY118,'D8'!$BF$6,""))))))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IF('D8'!$BD$5=BY119,'D8'!$BD$4,IF('D8'!$BE$5=BY119,'D8'!$BE$4,IF('D8'!$BF$5=BY119,'D8'!$BF$4,IF('D8'!$BD$7=BY119,'D8'!$BD$6,IF('D8'!$BE$7=BY119,'D8'!$BE$6,IF('D8'!$BF$7=BY119,'D8'!$BF$6,""))))))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IF('D8'!$BD$5=BY120,'D8'!$BD$4,IF('D8'!$BE$5=BY120,'D8'!$BE$4,IF('D8'!$BF$5=BY120,'D8'!$BF$4,IF('D8'!$BD$7=BY120,'D8'!$BD$6,IF('D8'!$BE$7=BY120,'D8'!$BE$6,IF('D8'!$BF$7=BY120,'D8'!$BF$6,""))))))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IF('D8'!$BD$5=BY121,'D8'!$BD$4,IF('D8'!$BE$5=BY121,'D8'!$BE$4,IF('D8'!$BF$5=BY121,'D8'!$BF$4,IF('D8'!$BD$7=BY121,'D8'!$BD$6,IF('D8'!$BE$7=BY121,'D8'!$BE$6,IF('D8'!$BF$7=BY121,'D8'!$BF$6,""))))))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IF('D8'!$BD$5=BY122,'D8'!$BD$4,IF('D8'!$BE$5=BY122,'D8'!$BE$4,IF('D8'!$BF$5=BY122,'D8'!$BF$4,IF('D8'!$BD$7=BY122,'D8'!$BD$6,IF('D8'!$BE$7=BY122,'D8'!$BE$6,IF('D8'!$BF$7=BY122,'D8'!$BF$6,""))))))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IF('D8'!$BD$5=BY123,'D8'!$BD$4,IF('D8'!$BE$5=BY123,'D8'!$BE$4,IF('D8'!$BF$5=BY123,'D8'!$BF$4,IF('D8'!$BD$7=BY123,'D8'!$BD$6,IF('D8'!$BE$7=BY123,'D8'!$BE$6,IF('D8'!$BF$7=BY123,'D8'!$BF$6,""))))))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IF('D8'!$BD$5=BY124,'D8'!$BD$4,IF('D8'!$BE$5=BY124,'D8'!$BE$4,IF('D8'!$BF$5=BY124,'D8'!$BF$4,IF('D8'!$BD$7=BY124,'D8'!$BD$6,IF('D8'!$BE$7=BY124,'D8'!$BE$6,IF('D8'!$BF$7=BY124,'D8'!$BF$6,""))))))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IF('D8'!$BD$5=BY125,'D8'!$BD$4,IF('D8'!$BE$5=BY125,'D8'!$BE$4,IF('D8'!$BF$5=BY125,'D8'!$BF$4,IF('D8'!$BD$7=BY125,'D8'!$BD$6,IF('D8'!$BE$7=BY125,'D8'!$BE$6,IF('D8'!$BF$7=BY125,'D8'!$BF$6,""))))))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IF('D8'!$BD$5=BY126,'D8'!$BD$4,IF('D8'!$BE$5=BY126,'D8'!$BE$4,IF('D8'!$BF$5=BY126,'D8'!$BF$4,IF('D8'!$BD$7=BY126,'D8'!$BD$6,IF('D8'!$BE$7=BY126,'D8'!$BE$6,IF('D8'!$BF$7=BY126,'D8'!$BF$6,""))))))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IF('D8'!$BD$5=BY127,'D8'!$BD$4,IF('D8'!$BE$5=BY127,'D8'!$BE$4,IF('D8'!$BF$5=BY127,'D8'!$BF$4,IF('D8'!$BD$7=BY127,'D8'!$BD$6,IF('D8'!$BE$7=BY127,'D8'!$BE$6,IF('D8'!$BF$7=BY127,'D8'!$BF$6,""))))))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IF('D8'!$BD$5=BY128,'D8'!$BD$4,IF('D8'!$BE$5=BY128,'D8'!$BE$4,IF('D8'!$BF$5=BY128,'D8'!$BF$4,IF('D8'!$BD$7=BY128,'D8'!$BD$6,IF('D8'!$BE$7=BY128,'D8'!$BE$6,IF('D8'!$BF$7=BY128,'D8'!$BF$6,""))))))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IF('D8'!$BD$5=BY129,'D8'!$BD$4,IF('D8'!$BE$5=BY129,'D8'!$BE$4,IF('D8'!$BF$5=BY129,'D8'!$BF$4,IF('D8'!$BD$7=BY129,'D8'!$BD$6,IF('D8'!$BE$7=BY129,'D8'!$BE$6,IF('D8'!$BF$7=BY129,'D8'!$BF$6,""))))))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IF('D8'!$BD$5=BY130,'D8'!$BD$4,IF('D8'!$BE$5=BY130,'D8'!$BE$4,IF('D8'!$BF$5=BY130,'D8'!$BF$4,IF('D8'!$BD$7=BY130,'D8'!$BD$6,IF('D8'!$BE$7=BY130,'D8'!$BE$6,IF('D8'!$BF$7=BY130,'D8'!$BF$6,""))))))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IF('D8'!$BD$5=BY131,'D8'!$BD$4,IF('D8'!$BE$5=BY131,'D8'!$BE$4,IF('D8'!$BF$5=BY131,'D8'!$BF$4,IF('D8'!$BD$7=BY131,'D8'!$BD$6,IF('D8'!$BE$7=BY131,'D8'!$BE$6,IF('D8'!$BF$7=BY131,'D8'!$BF$6,""))))))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IF('D8'!$BD$5=BY132,'D8'!$BD$4,IF('D8'!$BE$5=BY132,'D8'!$BE$4,IF('D8'!$BF$5=BY132,'D8'!$BF$4,IF('D8'!$BD$7=BY132,'D8'!$BD$6,IF('D8'!$BE$7=BY132,'D8'!$BE$6,IF('D8'!$BF$7=BY132,'D8'!$BF$6,""))))))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IF('D8'!$BD$5=BY133,'D8'!$BD$4,IF('D8'!$BE$5=BY133,'D8'!$BE$4,IF('D8'!$BF$5=BY133,'D8'!$BF$4,IF('D8'!$BD$7=BY133,'D8'!$BD$6,IF('D8'!$BE$7=BY133,'D8'!$BE$6,IF('D8'!$BF$7=BY133,'D8'!$BF$6,""))))))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IF('D8'!$BD$5=BY134,'D8'!$BD$4,IF('D8'!$BE$5=BY134,'D8'!$BE$4,IF('D8'!$BF$5=BY134,'D8'!$BF$4,IF('D8'!$BD$7=BY134,'D8'!$BD$6,IF('D8'!$BE$7=BY134,'D8'!$BE$6,IF('D8'!$BF$7=BY134,'D8'!$BF$6,""))))))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IF('D8'!$BD$5=BY135,'D8'!$BD$4,IF('D8'!$BE$5=BY135,'D8'!$BE$4,IF('D8'!$BF$5=BY135,'D8'!$BF$4,IF('D8'!$BD$7=BY135,'D8'!$BD$6,IF('D8'!$BE$7=BY135,'D8'!$BE$6,IF('D8'!$BF$7=BY135,'D8'!$BF$6,""))))))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IF('D8'!$BD$5=BY136,'D8'!$BD$4,IF('D8'!$BE$5=BY136,'D8'!$BE$4,IF('D8'!$BF$5=BY136,'D8'!$BF$4,IF('D8'!$BD$7=BY136,'D8'!$BD$6,IF('D8'!$BE$7=BY136,'D8'!$BE$6,IF('D8'!$BF$7=BY136,'D8'!$BF$6,""))))))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IF('D8'!$BD$5=BY137,'D8'!$BD$4,IF('D8'!$BE$5=BY137,'D8'!$BE$4,IF('D8'!$BF$5=BY137,'D8'!$BF$4,IF('D8'!$BD$7=BY137,'D8'!$BD$6,IF('D8'!$BE$7=BY137,'D8'!$BE$6,IF('D8'!$BF$7=BY137,'D8'!$BF$6,""))))))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IF('D8'!$BD$5=BY138,'D8'!$BD$4,IF('D8'!$BE$5=BY138,'D8'!$BE$4,IF('D8'!$BF$5=BY138,'D8'!$BF$4,IF('D8'!$BD$7=BY138,'D8'!$BD$6,IF('D8'!$BE$7=BY138,'D8'!$BE$6,IF('D8'!$BF$7=BY138,'D8'!$BF$6,""))))))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IF('D8'!$BD$5=BY139,'D8'!$BD$4,IF('D8'!$BE$5=BY139,'D8'!$BE$4,IF('D8'!$BF$5=BY139,'D8'!$BF$4,IF('D8'!$BD$7=BY139,'D8'!$BD$6,IF('D8'!$BE$7=BY139,'D8'!$BE$6,IF('D8'!$BF$7=BY139,'D8'!$BF$6,""))))))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IF('D8'!$BD$5=BY140,'D8'!$BD$4,IF('D8'!$BE$5=BY140,'D8'!$BE$4,IF('D8'!$BF$5=BY140,'D8'!$BF$4,IF('D8'!$BD$7=BY140,'D8'!$BD$6,IF('D8'!$BE$7=BY140,'D8'!$BE$6,IF('D8'!$BF$7=BY140,'D8'!$BF$6,""))))))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B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86" width="11.42578125" style="86"/>
    <col min="87" max="16384" width="11.42578125" style="104"/>
  </cols>
  <sheetData>
    <row r="1" spans="2:106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6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6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6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6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Cartes'!$C$17="","",'Balises - Cartes'!$C$17)</f>
        <v>2</v>
      </c>
      <c r="BE5" s="110" t="str">
        <f>IF('Balises - Cartes'!$D$17="","",'Balises - Cartes'!$D$17)</f>
        <v/>
      </c>
      <c r="BF5" s="110" t="str">
        <f>IF('Balises - Cartes'!$E$17="","",'Balises - Cartes'!$E$17)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6" ht="39" customHeight="1" x14ac:dyDescent="0.25">
      <c r="B6" s="530" t="s">
        <v>164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6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Cartes'!$F$17="","",'Balises - Cartes'!$F$17)</f>
        <v/>
      </c>
      <c r="BE7" s="99" t="str">
        <f>IF('Balises - Cartes'!$G$17="","",'Balises - Cartes'!$G$17)</f>
        <v/>
      </c>
      <c r="BF7" s="99" t="str">
        <f>IF('Balises - Cartes'!$H$17="","",'Balises - Cartes'!$H$17)</f>
        <v/>
      </c>
      <c r="BG7" s="88"/>
      <c r="BH7" s="88"/>
      <c r="BI7" s="88"/>
      <c r="BJ7" s="88"/>
      <c r="BK7" s="88"/>
      <c r="BL7" s="88"/>
      <c r="BM7" s="88"/>
    </row>
    <row r="8" spans="2:106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6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IF('D9'!$BD$5=4,'D9'!$BD$4,IF('D9'!$BE$5=4,'D9'!$BE$4,""))</f>
        <v/>
      </c>
    </row>
    <row r="10" spans="2:106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6" ht="39" customHeight="1" x14ac:dyDescent="0.25">
      <c r="Z11" s="205">
        <v>7</v>
      </c>
      <c r="AA11" s="55">
        <v>15</v>
      </c>
      <c r="AB11" s="121">
        <f t="shared" si="0"/>
        <v>7.8009259259259256E-3</v>
      </c>
      <c r="CW11" s="3"/>
      <c r="CX11" s="3"/>
      <c r="CY11" s="3"/>
      <c r="CZ11" s="3"/>
      <c r="DA11" s="3"/>
      <c r="DB11" s="3"/>
    </row>
    <row r="12" spans="2:106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  <c r="CW12" s="3"/>
      <c r="CX12" s="3"/>
      <c r="CY12" s="3"/>
      <c r="CZ12" s="3"/>
      <c r="DA12" s="3"/>
      <c r="DB12" s="3"/>
    </row>
    <row r="13" spans="2:106" ht="30" customHeight="1" x14ac:dyDescent="0.25">
      <c r="CW13" s="3"/>
      <c r="CX13" s="3"/>
      <c r="CY13" s="3"/>
      <c r="CZ13" s="3"/>
      <c r="DA13" s="3"/>
      <c r="DB13" s="3"/>
    </row>
    <row r="14" spans="2:106" ht="1.9" customHeight="1" x14ac:dyDescent="0.25">
      <c r="CW14" s="3"/>
      <c r="CX14" s="3"/>
      <c r="CY14" s="3"/>
      <c r="CZ14" s="3">
        <v>21</v>
      </c>
      <c r="DA14" s="3"/>
      <c r="DB14" s="3"/>
    </row>
    <row r="15" spans="2:106" ht="9" customHeight="1" x14ac:dyDescent="0.25">
      <c r="CW15" s="3"/>
      <c r="CX15" s="3"/>
      <c r="CY15" s="3"/>
      <c r="CZ15" s="3"/>
      <c r="DA15" s="3"/>
      <c r="DB15" s="3"/>
    </row>
    <row r="16" spans="2:106" ht="15.6" customHeight="1" x14ac:dyDescent="0.25">
      <c r="CW16" s="3"/>
      <c r="CX16" s="3"/>
      <c r="CY16" s="3"/>
      <c r="CZ16" s="3"/>
      <c r="DA16" s="3"/>
      <c r="DB16" s="3"/>
    </row>
    <row r="17" spans="37:106" ht="22.9" customHeight="1" x14ac:dyDescent="0.4">
      <c r="AK17" s="85"/>
      <c r="AL17" s="85"/>
      <c r="AM17" s="85"/>
      <c r="CW17" s="3"/>
      <c r="CX17" s="3"/>
      <c r="CY17" s="3"/>
      <c r="CZ17" s="3"/>
      <c r="DA17" s="4"/>
      <c r="DB17" s="3"/>
    </row>
    <row r="18" spans="37:106" ht="30" customHeight="1" x14ac:dyDescent="0.4">
      <c r="AK18" s="85"/>
      <c r="AL18" s="85"/>
      <c r="AM18" s="111"/>
      <c r="CW18" s="3"/>
      <c r="CX18" s="3"/>
      <c r="CY18" s="3"/>
      <c r="CZ18" s="3"/>
      <c r="DA18" s="3"/>
      <c r="DB18" s="3"/>
    </row>
    <row r="19" spans="37:106" ht="30" customHeight="1" x14ac:dyDescent="0.25">
      <c r="CW19" s="3"/>
      <c r="CX19" s="3"/>
      <c r="CY19" s="3"/>
      <c r="CZ19" s="3"/>
      <c r="DA19" s="3"/>
      <c r="DB19" s="3"/>
    </row>
    <row r="20" spans="37:106" ht="19.899999999999999" customHeight="1" x14ac:dyDescent="0.25">
      <c r="CW20" s="3"/>
      <c r="CX20" s="3"/>
      <c r="CY20" s="3"/>
      <c r="CZ20" s="3"/>
      <c r="DA20" s="3"/>
      <c r="DB20" s="3"/>
    </row>
    <row r="21" spans="37:106" ht="19.899999999999999" customHeight="1" x14ac:dyDescent="0.25">
      <c r="CW21" s="3"/>
      <c r="CX21" s="3"/>
      <c r="CY21" s="3"/>
      <c r="CZ21" s="3"/>
      <c r="DA21" s="3"/>
      <c r="DB21" s="3"/>
    </row>
    <row r="22" spans="37:106" ht="19.899999999999999" customHeight="1" x14ac:dyDescent="0.25">
      <c r="CW22" s="3"/>
      <c r="CX22" s="3"/>
      <c r="CY22" s="3"/>
      <c r="CZ22" s="3"/>
      <c r="DA22" s="3"/>
      <c r="DB22" s="3"/>
    </row>
    <row r="23" spans="37:106" ht="27.6" customHeight="1" x14ac:dyDescent="0.25">
      <c r="CW23" s="3"/>
      <c r="CX23" s="3"/>
      <c r="CY23" s="3"/>
      <c r="CZ23" s="3"/>
      <c r="DA23" s="3"/>
      <c r="DB23" s="3"/>
    </row>
    <row r="24" spans="37:106" ht="15" customHeight="1" x14ac:dyDescent="0.25">
      <c r="CW24" s="3"/>
      <c r="CX24" s="3"/>
      <c r="CY24" s="3"/>
      <c r="CZ24" s="3"/>
      <c r="DA24" s="3"/>
      <c r="DB24" s="3"/>
    </row>
    <row r="25" spans="37:106" ht="18" customHeight="1" x14ac:dyDescent="0.25">
      <c r="CW25" s="3"/>
      <c r="CX25" s="3"/>
      <c r="CY25" s="3"/>
      <c r="CZ25" s="3"/>
      <c r="DA25" s="3"/>
      <c r="DB25" s="3"/>
    </row>
    <row r="26" spans="37:106" ht="19.899999999999999" customHeight="1" x14ac:dyDescent="0.25">
      <c r="CW26" s="3"/>
      <c r="CX26" s="3"/>
      <c r="CY26" s="3"/>
      <c r="CZ26" s="3"/>
      <c r="DA26" s="3"/>
      <c r="DB26" s="3"/>
    </row>
    <row r="27" spans="37:106" ht="19.899999999999999" customHeight="1" x14ac:dyDescent="0.25">
      <c r="CW27" s="3"/>
      <c r="CX27" s="3"/>
      <c r="CY27" s="3"/>
      <c r="CZ27" s="3"/>
      <c r="DA27" s="3"/>
      <c r="DB27" s="3"/>
    </row>
    <row r="28" spans="37:106" ht="19.899999999999999" customHeight="1" x14ac:dyDescent="0.25">
      <c r="CW28" s="3"/>
      <c r="CX28" s="3"/>
      <c r="CY28" s="3"/>
      <c r="CZ28" s="3"/>
      <c r="DA28" s="3"/>
      <c r="DB28" s="3"/>
    </row>
    <row r="29" spans="37:106" ht="15" customHeight="1" x14ac:dyDescent="0.25">
      <c r="CW29" s="3"/>
      <c r="CX29" s="3"/>
      <c r="CY29" s="3"/>
      <c r="CZ29" s="3"/>
      <c r="DA29" s="3"/>
      <c r="DB29" s="3"/>
    </row>
    <row r="30" spans="37:106" ht="13.9" customHeight="1" x14ac:dyDescent="0.25">
      <c r="CW30" s="3"/>
      <c r="CX30" s="3"/>
      <c r="CY30" s="3"/>
      <c r="CZ30" s="3"/>
      <c r="DA30" s="3"/>
      <c r="DB30" s="3"/>
    </row>
    <row r="31" spans="37:106" ht="13.9" customHeight="1" x14ac:dyDescent="0.25">
      <c r="CW31" s="3"/>
      <c r="CX31" s="3"/>
      <c r="CY31" s="3"/>
      <c r="CZ31" s="3"/>
      <c r="DA31" s="3"/>
      <c r="DB31" s="3"/>
    </row>
    <row r="32" spans="37:106" ht="13.9" customHeight="1" x14ac:dyDescent="0.25">
      <c r="CW32" s="3"/>
      <c r="CX32" s="3"/>
      <c r="CY32" s="3"/>
      <c r="CZ32" s="3"/>
      <c r="DA32" s="3"/>
      <c r="DB32" s="3"/>
    </row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IF('D9'!$BD$5=BY65,'D9'!$BD$4,IF('D9'!$BE$5=BY65,'D9'!$BE$4,IF('D9'!$BF$5=BY65,'D9'!$BF$4,IF('D9'!$BD$7=BY65,'D9'!$BD$6,IF('D9'!$BE$7=BY65,'D9'!$BE$6,IF('D9'!$BF$7=BY65,'D9'!$BF$6,""))))))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IF('D9'!$BD$5=BY66,'D9'!$BD$4,IF('D9'!$BE$5=BY66,'D9'!$BE$4,IF('D9'!$BF$5=BY66,'D9'!$BF$4,IF('D9'!$BD$7=BY66,'D9'!$BD$6,IF('D9'!$BE$7=BY66,'D9'!$BE$6,IF('D9'!$BF$7=BY66,'D9'!$BF$6,""))))))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IF('D9'!$BD$5=BY67,'D9'!$BD$4,IF('D9'!$BE$5=BY67,'D9'!$BE$4,IF('D9'!$BF$5=BY67,'D9'!$BF$4,IF('D9'!$BD$7=BY67,'D9'!$BD$6,IF('D9'!$BE$7=BY67,'D9'!$BE$6,IF('D9'!$BF$7=BY67,'D9'!$BF$6,""))))))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IF('D9'!$BD$5=BY68,'D9'!$BD$4,IF('D9'!$BE$5=BY68,'D9'!$BE$4,IF('D9'!$BF$5=BY68,'D9'!$BF$4,IF('D9'!$BD$7=BY68,'D9'!$BD$6,IF('D9'!$BE$7=BY68,'D9'!$BE$6,IF('D9'!$BF$7=BY68,'D9'!$BF$6,""))))))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IF('D9'!$BD$5=BY69,'D9'!$BD$4,IF('D9'!$BE$5=BY69,'D9'!$BE$4,IF('D9'!$BF$5=BY69,'D9'!$BF$4,IF('D9'!$BD$7=BY69,'D9'!$BD$6,IF('D9'!$BE$7=BY69,'D9'!$BE$6,IF('D9'!$BF$7=BY69,'D9'!$BF$6,""))))))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IF('D9'!$BD$5=BY70,'D9'!$BD$4,IF('D9'!$BE$5=BY70,'D9'!$BE$4,IF('D9'!$BF$5=BY70,'D9'!$BF$4,IF('D9'!$BD$7=BY70,'D9'!$BD$6,IF('D9'!$BE$7=BY70,'D9'!$BE$6,IF('D9'!$BF$7=BY70,'D9'!$BF$6,""))))))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IF('D9'!$BD$5=BY71,'D9'!$BD$4,IF('D9'!$BE$5=BY71,'D9'!$BE$4,IF('D9'!$BF$5=BY71,'D9'!$BF$4,IF('D9'!$BD$7=BY71,'D9'!$BD$6,IF('D9'!$BE$7=BY71,'D9'!$BE$6,IF('D9'!$BF$7=BY71,'D9'!$BF$6,""))))))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IF('D9'!$BD$5=BY72,'D9'!$BD$4,IF('D9'!$BE$5=BY72,'D9'!$BE$4,IF('D9'!$BF$5=BY72,'D9'!$BF$4,IF('D9'!$BD$7=BY72,'D9'!$BD$6,IF('D9'!$BE$7=BY72,'D9'!$BE$6,IF('D9'!$BF$7=BY72,'D9'!$BF$6,""))))))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IF('D9'!$BD$5=BY73,'D9'!$BD$4,IF('D9'!$BE$5=BY73,'D9'!$BE$4,IF('D9'!$BF$5=BY73,'D9'!$BF$4,IF('D9'!$BD$7=BY73,'D9'!$BD$6,IF('D9'!$BE$7=BY73,'D9'!$BE$6,IF('D9'!$BF$7=BY73,'D9'!$BF$6,""))))))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IF('D9'!$BD$5=BY74,'D9'!$BD$4,IF('D9'!$BE$5=BY74,'D9'!$BE$4,IF('D9'!$BF$5=BY74,'D9'!$BF$4,IF('D9'!$BD$7=BY74,'D9'!$BD$6,IF('D9'!$BE$7=BY74,'D9'!$BE$6,IF('D9'!$BF$7=BY74,'D9'!$BF$6,""))))))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IF('D9'!$BD$5=BY75,'D9'!$BD$4,IF('D9'!$BE$5=BY75,'D9'!$BE$4,IF('D9'!$BF$5=BY75,'D9'!$BF$4,IF('D9'!$BD$7=BY75,'D9'!$BD$6,IF('D9'!$BE$7=BY75,'D9'!$BE$6,IF('D9'!$BF$7=BY75,'D9'!$BF$6,""))))))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IF('D9'!$BD$5=BY76,'D9'!$BD$4,IF('D9'!$BE$5=BY76,'D9'!$BE$4,IF('D9'!$BF$5=BY76,'D9'!$BF$4,IF('D9'!$BD$7=BY76,'D9'!$BD$6,IF('D9'!$BE$7=BY76,'D9'!$BE$6,IF('D9'!$BF$7=BY76,'D9'!$BF$6,""))))))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IF('D9'!$BD$5=BY77,'D9'!$BD$4,IF('D9'!$BE$5=BY77,'D9'!$BE$4,IF('D9'!$BF$5=BY77,'D9'!$BF$4,IF('D9'!$BD$7=BY77,'D9'!$BD$6,IF('D9'!$BE$7=BY77,'D9'!$BE$6,IF('D9'!$BF$7=BY77,'D9'!$BF$6,""))))))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IF('D9'!$BD$5=BY78,'D9'!$BD$4,IF('D9'!$BE$5=BY78,'D9'!$BE$4,IF('D9'!$BF$5=BY78,'D9'!$BF$4,IF('D9'!$BD$7=BY78,'D9'!$BD$6,IF('D9'!$BE$7=BY78,'D9'!$BE$6,IF('D9'!$BF$7=BY78,'D9'!$BF$6,""))))))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IF('D9'!$BD$5=BY79,'D9'!$BD$4,IF('D9'!$BE$5=BY79,'D9'!$BE$4,IF('D9'!$BF$5=BY79,'D9'!$BF$4,IF('D9'!$BD$7=BY79,'D9'!$BD$6,IF('D9'!$BE$7=BY79,'D9'!$BE$6,IF('D9'!$BF$7=BY79,'D9'!$BF$6,""))))))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IF('D9'!$BD$5=BY80,'D9'!$BD$4,IF('D9'!$BE$5=BY80,'D9'!$BE$4,IF('D9'!$BF$5=BY80,'D9'!$BF$4,IF('D9'!$BD$7=BY80,'D9'!$BD$6,IF('D9'!$BE$7=BY80,'D9'!$BE$6,IF('D9'!$BF$7=BY80,'D9'!$BF$6,""))))))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IF('D9'!$BD$5=BY81,'D9'!$BD$4,IF('D9'!$BE$5=BY81,'D9'!$BE$4,IF('D9'!$BF$5=BY81,'D9'!$BF$4,IF('D9'!$BD$7=BY81,'D9'!$BD$6,IF('D9'!$BE$7=BY81,'D9'!$BE$6,IF('D9'!$BF$7=BY81,'D9'!$BF$6,""))))))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IF('D9'!$BD$5=BY82,'D9'!$BD$4,IF('D9'!$BE$5=BY82,'D9'!$BE$4,IF('D9'!$BF$5=BY82,'D9'!$BF$4,IF('D9'!$BD$7=BY82,'D9'!$BD$6,IF('D9'!$BE$7=BY82,'D9'!$BE$6,IF('D9'!$BF$7=BY82,'D9'!$BF$6,""))))))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IF('D9'!$BD$5=BY83,'D9'!$BD$4,IF('D9'!$BE$5=BY83,'D9'!$BE$4,IF('D9'!$BF$5=BY83,'D9'!$BF$4,IF('D9'!$BD$7=BY83,'D9'!$BD$6,IF('D9'!$BE$7=BY83,'D9'!$BE$6,IF('D9'!$BF$7=BY83,'D9'!$BF$6,""))))))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IF('D9'!$BD$5=BY84,'D9'!$BD$4,IF('D9'!$BE$5=BY84,'D9'!$BE$4,IF('D9'!$BF$5=BY84,'D9'!$BF$4,IF('D9'!$BD$7=BY84,'D9'!$BD$6,IF('D9'!$BE$7=BY84,'D9'!$BE$6,IF('D9'!$BF$7=BY84,'D9'!$BF$6,""))))))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IF('D9'!$BD$5=BY85,'D9'!$BD$4,IF('D9'!$BE$5=BY85,'D9'!$BE$4,IF('D9'!$BF$5=BY85,'D9'!$BF$4,IF('D9'!$BD$7=BY85,'D9'!$BD$6,IF('D9'!$BE$7=BY85,'D9'!$BE$6,IF('D9'!$BF$7=BY85,'D9'!$BF$6,""))))))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IF('D9'!$BD$5=BY86,'D9'!$BD$4,IF('D9'!$BE$5=BY86,'D9'!$BE$4,IF('D9'!$BF$5=BY86,'D9'!$BF$4,IF('D9'!$BD$7=BY86,'D9'!$BD$6,IF('D9'!$BE$7=BY86,'D9'!$BE$6,IF('D9'!$BF$7=BY86,'D9'!$BF$6,""))))))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IF('D9'!$BD$5=BY87,'D9'!$BD$4,IF('D9'!$BE$5=BY87,'D9'!$BE$4,IF('D9'!$BF$5=BY87,'D9'!$BF$4,IF('D9'!$BD$7=BY87,'D9'!$BD$6,IF('D9'!$BE$7=BY87,'D9'!$BE$6,IF('D9'!$BF$7=BY87,'D9'!$BF$6,""))))))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IF('D9'!$BD$5=BY88,'D9'!$BD$4,IF('D9'!$BE$5=BY88,'D9'!$BE$4,IF('D9'!$BF$5=BY88,'D9'!$BF$4,IF('D9'!$BD$7=BY88,'D9'!$BD$6,IF('D9'!$BE$7=BY88,'D9'!$BE$6,IF('D9'!$BF$7=BY88,'D9'!$BF$6,""))))))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IF('D9'!$BD$5=BY89,'D9'!$BD$4,IF('D9'!$BE$5=BY89,'D9'!$BE$4,IF('D9'!$BF$5=BY89,'D9'!$BF$4,IF('D9'!$BD$7=BY89,'D9'!$BD$6,IF('D9'!$BE$7=BY89,'D9'!$BE$6,IF('D9'!$BF$7=BY89,'D9'!$BF$6,""))))))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IF('D9'!$BD$5=BY90,'D9'!$BD$4,IF('D9'!$BE$5=BY90,'D9'!$BE$4,IF('D9'!$BF$5=BY90,'D9'!$BF$4,IF('D9'!$BD$7=BY90,'D9'!$BD$6,IF('D9'!$BE$7=BY90,'D9'!$BE$6,IF('D9'!$BF$7=BY90,'D9'!$BF$6,""))))))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IF('D9'!$BD$5=BY91,'D9'!$BD$4,IF('D9'!$BE$5=BY91,'D9'!$BE$4,IF('D9'!$BF$5=BY91,'D9'!$BF$4,IF('D9'!$BD$7=BY91,'D9'!$BD$6,IF('D9'!$BE$7=BY91,'D9'!$BE$6,IF('D9'!$BF$7=BY91,'D9'!$BF$6,""))))))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IF('D9'!$BD$5=BY92,'D9'!$BD$4,IF('D9'!$BE$5=BY92,'D9'!$BE$4,IF('D9'!$BF$5=BY92,'D9'!$BF$4,IF('D9'!$BD$7=BY92,'D9'!$BD$6,IF('D9'!$BE$7=BY92,'D9'!$BE$6,IF('D9'!$BF$7=BY92,'D9'!$BF$6,""))))))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IF('D9'!$BD$5=BY93,'D9'!$BD$4,IF('D9'!$BE$5=BY93,'D9'!$BE$4,IF('D9'!$BF$5=BY93,'D9'!$BF$4,IF('D9'!$BD$7=BY93,'D9'!$BD$6,IF('D9'!$BE$7=BY93,'D9'!$BE$6,IF('D9'!$BF$7=BY93,'D9'!$BF$6,""))))))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IF('D9'!$BD$5=BY94,'D9'!$BD$4,IF('D9'!$BE$5=BY94,'D9'!$BE$4,IF('D9'!$BF$5=BY94,'D9'!$BF$4,IF('D9'!$BD$7=BY94,'D9'!$BD$6,IF('D9'!$BE$7=BY94,'D9'!$BE$6,IF('D9'!$BF$7=BY94,'D9'!$BF$6,""))))))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IF('D9'!$BD$5=BY95,'D9'!$BD$4,IF('D9'!$BE$5=BY95,'D9'!$BE$4,IF('D9'!$BF$5=BY95,'D9'!$BF$4,IF('D9'!$BD$7=BY95,'D9'!$BD$6,IF('D9'!$BE$7=BY95,'D9'!$BE$6,IF('D9'!$BF$7=BY95,'D9'!$BF$6,""))))))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IF('D9'!$BD$5=BY96,'D9'!$BD$4,IF('D9'!$BE$5=BY96,'D9'!$BE$4,IF('D9'!$BF$5=BY96,'D9'!$BF$4,IF('D9'!$BD$7=BY96,'D9'!$BD$6,IF('D9'!$BE$7=BY96,'D9'!$BE$6,IF('D9'!$BF$7=BY96,'D9'!$BF$6,""))))))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IF('D9'!$BD$5=BY97,'D9'!$BD$4,IF('D9'!$BE$5=BY97,'D9'!$BE$4,IF('D9'!$BF$5=BY97,'D9'!$BF$4,IF('D9'!$BD$7=BY97,'D9'!$BD$6,IF('D9'!$BE$7=BY97,'D9'!$BE$6,IF('D9'!$BF$7=BY97,'D9'!$BF$6,""))))))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IF('D9'!$BD$5=BY98,'D9'!$BD$4,IF('D9'!$BE$5=BY98,'D9'!$BE$4,IF('D9'!$BF$5=BY98,'D9'!$BF$4,IF('D9'!$BD$7=BY98,'D9'!$BD$6,IF('D9'!$BE$7=BY98,'D9'!$BE$6,IF('D9'!$BF$7=BY98,'D9'!$BF$6,""))))))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IF('D9'!$BD$5=BY99,'D9'!$BD$4,IF('D9'!$BE$5=BY99,'D9'!$BE$4,IF('D9'!$BF$5=BY99,'D9'!$BF$4,IF('D9'!$BD$7=BY99,'D9'!$BD$6,IF('D9'!$BE$7=BY99,'D9'!$BE$6,IF('D9'!$BF$7=BY99,'D9'!$BF$6,""))))))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IF('D9'!$BD$5=BY100,'D9'!$BD$4,IF('D9'!$BE$5=BY100,'D9'!$BE$4,IF('D9'!$BF$5=BY100,'D9'!$BF$4,IF('D9'!$BD$7=BY100,'D9'!$BD$6,IF('D9'!$BE$7=BY100,'D9'!$BE$6,IF('D9'!$BF$7=BY100,'D9'!$BF$6,""))))))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IF('D9'!$BD$5=BY101,'D9'!$BD$4,IF('D9'!$BE$5=BY101,'D9'!$BE$4,IF('D9'!$BF$5=BY101,'D9'!$BF$4,IF('D9'!$BD$7=BY101,'D9'!$BD$6,IF('D9'!$BE$7=BY101,'D9'!$BE$6,IF('D9'!$BF$7=BY101,'D9'!$BF$6,""))))))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IF('D9'!$BD$5=BY102,'D9'!$BD$4,IF('D9'!$BE$5=BY102,'D9'!$BE$4,IF('D9'!$BF$5=BY102,'D9'!$BF$4,IF('D9'!$BD$7=BY102,'D9'!$BD$6,IF('D9'!$BE$7=BY102,'D9'!$BE$6,IF('D9'!$BF$7=BY102,'D9'!$BF$6,""))))))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IF('D9'!$BD$5=BY103,'D9'!$BD$4,IF('D9'!$BE$5=BY103,'D9'!$BE$4,IF('D9'!$BF$5=BY103,'D9'!$BF$4,IF('D9'!$BD$7=BY103,'D9'!$BD$6,IF('D9'!$BE$7=BY103,'D9'!$BE$6,IF('D9'!$BF$7=BY103,'D9'!$BF$6,""))))))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IF('D9'!$BD$5=BY104,'D9'!$BD$4,IF('D9'!$BE$5=BY104,'D9'!$BE$4,IF('D9'!$BF$5=BY104,'D9'!$BF$4,IF('D9'!$BD$7=BY104,'D9'!$BD$6,IF('D9'!$BE$7=BY104,'D9'!$BE$6,IF('D9'!$BF$7=BY104,'D9'!$BF$6,""))))))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IF('D9'!$BD$5=BY105,'D9'!$BD$4,IF('D9'!$BE$5=BY105,'D9'!$BE$4,IF('D9'!$BF$5=BY105,'D9'!$BF$4,IF('D9'!$BD$7=BY105,'D9'!$BD$6,IF('D9'!$BE$7=BY105,'D9'!$BE$6,IF('D9'!$BF$7=BY105,'D9'!$BF$6,""))))))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IF('D9'!$BD$5=BY106,'D9'!$BD$4,IF('D9'!$BE$5=BY106,'D9'!$BE$4,IF('D9'!$BF$5=BY106,'D9'!$BF$4,IF('D9'!$BD$7=BY106,'D9'!$BD$6,IF('D9'!$BE$7=BY106,'D9'!$BE$6,IF('D9'!$BF$7=BY106,'D9'!$BF$6,""))))))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IF('D9'!$BD$5=BY107,'D9'!$BD$4,IF('D9'!$BE$5=BY107,'D9'!$BE$4,IF('D9'!$BF$5=BY107,'D9'!$BF$4,IF('D9'!$BD$7=BY107,'D9'!$BD$6,IF('D9'!$BE$7=BY107,'D9'!$BE$6,IF('D9'!$BF$7=BY107,'D9'!$BF$6,""))))))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IF('D9'!$BD$5=BY108,'D9'!$BD$4,IF('D9'!$BE$5=BY108,'D9'!$BE$4,IF('D9'!$BF$5=BY108,'D9'!$BF$4,IF('D9'!$BD$7=BY108,'D9'!$BD$6,IF('D9'!$BE$7=BY108,'D9'!$BE$6,IF('D9'!$BF$7=BY108,'D9'!$BF$6,""))))))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IF('D9'!$BD$5=BY109,'D9'!$BD$4,IF('D9'!$BE$5=BY109,'D9'!$BE$4,IF('D9'!$BF$5=BY109,'D9'!$BF$4,IF('D9'!$BD$7=BY109,'D9'!$BD$6,IF('D9'!$BE$7=BY109,'D9'!$BE$6,IF('D9'!$BF$7=BY109,'D9'!$BF$6,""))))))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IF('D9'!$BD$5=BY110,'D9'!$BD$4,IF('D9'!$BE$5=BY110,'D9'!$BE$4,IF('D9'!$BF$5=BY110,'D9'!$BF$4,IF('D9'!$BD$7=BY110,'D9'!$BD$6,IF('D9'!$BE$7=BY110,'D9'!$BE$6,IF('D9'!$BF$7=BY110,'D9'!$BF$6,""))))))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IF('D9'!$BD$5=BY111,'D9'!$BD$4,IF('D9'!$BE$5=BY111,'D9'!$BE$4,IF('D9'!$BF$5=BY111,'D9'!$BF$4,IF('D9'!$BD$7=BY111,'D9'!$BD$6,IF('D9'!$BE$7=BY111,'D9'!$BE$6,IF('D9'!$BF$7=BY111,'D9'!$BF$6,""))))))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IF('D9'!$BD$5=BY112,'D9'!$BD$4,IF('D9'!$BE$5=BY112,'D9'!$BE$4,IF('D9'!$BF$5=BY112,'D9'!$BF$4,IF('D9'!$BD$7=BY112,'D9'!$BD$6,IF('D9'!$BE$7=BY112,'D9'!$BE$6,IF('D9'!$BF$7=BY112,'D9'!$BF$6,""))))))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IF('D9'!$BD$5=BY113,'D9'!$BD$4,IF('D9'!$BE$5=BY113,'D9'!$BE$4,IF('D9'!$BF$5=BY113,'D9'!$BF$4,IF('D9'!$BD$7=BY113,'D9'!$BD$6,IF('D9'!$BE$7=BY113,'D9'!$BE$6,IF('D9'!$BF$7=BY113,'D9'!$BF$6,""))))))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IF('D9'!$BD$5=BY114,'D9'!$BD$4,IF('D9'!$BE$5=BY114,'D9'!$BE$4,IF('D9'!$BF$5=BY114,'D9'!$BF$4,IF('D9'!$BD$7=BY114,'D9'!$BD$6,IF('D9'!$BE$7=BY114,'D9'!$BE$6,IF('D9'!$BF$7=BY114,'D9'!$BF$6,""))))))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IF('D9'!$BD$5=BY115,'D9'!$BD$4,IF('D9'!$BE$5=BY115,'D9'!$BE$4,IF('D9'!$BF$5=BY115,'D9'!$BF$4,IF('D9'!$BD$7=BY115,'D9'!$BD$6,IF('D9'!$BE$7=BY115,'D9'!$BE$6,IF('D9'!$BF$7=BY115,'D9'!$BF$6,""))))))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IF('D9'!$BD$5=BY116,'D9'!$BD$4,IF('D9'!$BE$5=BY116,'D9'!$BE$4,IF('D9'!$BF$5=BY116,'D9'!$BF$4,IF('D9'!$BD$7=BY116,'D9'!$BD$6,IF('D9'!$BE$7=BY116,'D9'!$BE$6,IF('D9'!$BF$7=BY116,'D9'!$BF$6,""))))))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IF('D9'!$BD$5=BY117,'D9'!$BD$4,IF('D9'!$BE$5=BY117,'D9'!$BE$4,IF('D9'!$BF$5=BY117,'D9'!$BF$4,IF('D9'!$BD$7=BY117,'D9'!$BD$6,IF('D9'!$BE$7=BY117,'D9'!$BE$6,IF('D9'!$BF$7=BY117,'D9'!$BF$6,""))))))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IF('D9'!$BD$5=BY118,'D9'!$BD$4,IF('D9'!$BE$5=BY118,'D9'!$BE$4,IF('D9'!$BF$5=BY118,'D9'!$BF$4,IF('D9'!$BD$7=BY118,'D9'!$BD$6,IF('D9'!$BE$7=BY118,'D9'!$BE$6,IF('D9'!$BF$7=BY118,'D9'!$BF$6,""))))))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IF('D9'!$BD$5=BY119,'D9'!$BD$4,IF('D9'!$BE$5=BY119,'D9'!$BE$4,IF('D9'!$BF$5=BY119,'D9'!$BF$4,IF('D9'!$BD$7=BY119,'D9'!$BD$6,IF('D9'!$BE$7=BY119,'D9'!$BE$6,IF('D9'!$BF$7=BY119,'D9'!$BF$6,""))))))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IF('D9'!$BD$5=BY120,'D9'!$BD$4,IF('D9'!$BE$5=BY120,'D9'!$BE$4,IF('D9'!$BF$5=BY120,'D9'!$BF$4,IF('D9'!$BD$7=BY120,'D9'!$BD$6,IF('D9'!$BE$7=BY120,'D9'!$BE$6,IF('D9'!$BF$7=BY120,'D9'!$BF$6,""))))))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IF('D9'!$BD$5=BY121,'D9'!$BD$4,IF('D9'!$BE$5=BY121,'D9'!$BE$4,IF('D9'!$BF$5=BY121,'D9'!$BF$4,IF('D9'!$BD$7=BY121,'D9'!$BD$6,IF('D9'!$BE$7=BY121,'D9'!$BE$6,IF('D9'!$BF$7=BY121,'D9'!$BF$6,""))))))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IF('D9'!$BD$5=BY122,'D9'!$BD$4,IF('D9'!$BE$5=BY122,'D9'!$BE$4,IF('D9'!$BF$5=BY122,'D9'!$BF$4,IF('D9'!$BD$7=BY122,'D9'!$BD$6,IF('D9'!$BE$7=BY122,'D9'!$BE$6,IF('D9'!$BF$7=BY122,'D9'!$BF$6,""))))))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IF('D9'!$BD$5=BY123,'D9'!$BD$4,IF('D9'!$BE$5=BY123,'D9'!$BE$4,IF('D9'!$BF$5=BY123,'D9'!$BF$4,IF('D9'!$BD$7=BY123,'D9'!$BD$6,IF('D9'!$BE$7=BY123,'D9'!$BE$6,IF('D9'!$BF$7=BY123,'D9'!$BF$6,""))))))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IF('D9'!$BD$5=BY124,'D9'!$BD$4,IF('D9'!$BE$5=BY124,'D9'!$BE$4,IF('D9'!$BF$5=BY124,'D9'!$BF$4,IF('D9'!$BD$7=BY124,'D9'!$BD$6,IF('D9'!$BE$7=BY124,'D9'!$BE$6,IF('D9'!$BF$7=BY124,'D9'!$BF$6,""))))))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IF('D9'!$BD$5=BY125,'D9'!$BD$4,IF('D9'!$BE$5=BY125,'D9'!$BE$4,IF('D9'!$BF$5=BY125,'D9'!$BF$4,IF('D9'!$BD$7=BY125,'D9'!$BD$6,IF('D9'!$BE$7=BY125,'D9'!$BE$6,IF('D9'!$BF$7=BY125,'D9'!$BF$6,""))))))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IF('D9'!$BD$5=BY126,'D9'!$BD$4,IF('D9'!$BE$5=BY126,'D9'!$BE$4,IF('D9'!$BF$5=BY126,'D9'!$BF$4,IF('D9'!$BD$7=BY126,'D9'!$BD$6,IF('D9'!$BE$7=BY126,'D9'!$BE$6,IF('D9'!$BF$7=BY126,'D9'!$BF$6,""))))))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IF('D9'!$BD$5=BY127,'D9'!$BD$4,IF('D9'!$BE$5=BY127,'D9'!$BE$4,IF('D9'!$BF$5=BY127,'D9'!$BF$4,IF('D9'!$BD$7=BY127,'D9'!$BD$6,IF('D9'!$BE$7=BY127,'D9'!$BE$6,IF('D9'!$BF$7=BY127,'D9'!$BF$6,""))))))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IF('D9'!$BD$5=BY128,'D9'!$BD$4,IF('D9'!$BE$5=BY128,'D9'!$BE$4,IF('D9'!$BF$5=BY128,'D9'!$BF$4,IF('D9'!$BD$7=BY128,'D9'!$BD$6,IF('D9'!$BE$7=BY128,'D9'!$BE$6,IF('D9'!$BF$7=BY128,'D9'!$BF$6,""))))))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IF('D9'!$BD$5=BY129,'D9'!$BD$4,IF('D9'!$BE$5=BY129,'D9'!$BE$4,IF('D9'!$BF$5=BY129,'D9'!$BF$4,IF('D9'!$BD$7=BY129,'D9'!$BD$6,IF('D9'!$BE$7=BY129,'D9'!$BE$6,IF('D9'!$BF$7=BY129,'D9'!$BF$6,""))))))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IF('D9'!$BD$5=BY130,'D9'!$BD$4,IF('D9'!$BE$5=BY130,'D9'!$BE$4,IF('D9'!$BF$5=BY130,'D9'!$BF$4,IF('D9'!$BD$7=BY130,'D9'!$BD$6,IF('D9'!$BE$7=BY130,'D9'!$BE$6,IF('D9'!$BF$7=BY130,'D9'!$BF$6,""))))))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IF('D9'!$BD$5=BY131,'D9'!$BD$4,IF('D9'!$BE$5=BY131,'D9'!$BE$4,IF('D9'!$BF$5=BY131,'D9'!$BF$4,IF('D9'!$BD$7=BY131,'D9'!$BD$6,IF('D9'!$BE$7=BY131,'D9'!$BE$6,IF('D9'!$BF$7=BY131,'D9'!$BF$6,""))))))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IF('D9'!$BD$5=BY132,'D9'!$BD$4,IF('D9'!$BE$5=BY132,'D9'!$BE$4,IF('D9'!$BF$5=BY132,'D9'!$BF$4,IF('D9'!$BD$7=BY132,'D9'!$BD$6,IF('D9'!$BE$7=BY132,'D9'!$BE$6,IF('D9'!$BF$7=BY132,'D9'!$BF$6,""))))))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IF('D9'!$BD$5=BY133,'D9'!$BD$4,IF('D9'!$BE$5=BY133,'D9'!$BE$4,IF('D9'!$BF$5=BY133,'D9'!$BF$4,IF('D9'!$BD$7=BY133,'D9'!$BD$6,IF('D9'!$BE$7=BY133,'D9'!$BE$6,IF('D9'!$BF$7=BY133,'D9'!$BF$6,""))))))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IF('D9'!$BD$5=BY134,'D9'!$BD$4,IF('D9'!$BE$5=BY134,'D9'!$BE$4,IF('D9'!$BF$5=BY134,'D9'!$BF$4,IF('D9'!$BD$7=BY134,'D9'!$BD$6,IF('D9'!$BE$7=BY134,'D9'!$BE$6,IF('D9'!$BF$7=BY134,'D9'!$BF$6,""))))))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IF('D9'!$BD$5=BY135,'D9'!$BD$4,IF('D9'!$BE$5=BY135,'D9'!$BE$4,IF('D9'!$BF$5=BY135,'D9'!$BF$4,IF('D9'!$BD$7=BY135,'D9'!$BD$6,IF('D9'!$BE$7=BY135,'D9'!$BE$6,IF('D9'!$BF$7=BY135,'D9'!$BF$6,""))))))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IF('D9'!$BD$5=BY136,'D9'!$BD$4,IF('D9'!$BE$5=BY136,'D9'!$BE$4,IF('D9'!$BF$5=BY136,'D9'!$BF$4,IF('D9'!$BD$7=BY136,'D9'!$BD$6,IF('D9'!$BE$7=BY136,'D9'!$BE$6,IF('D9'!$BF$7=BY136,'D9'!$BF$6,""))))))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IF('D9'!$BD$5=BY137,'D9'!$BD$4,IF('D9'!$BE$5=BY137,'D9'!$BE$4,IF('D9'!$BF$5=BY137,'D9'!$BF$4,IF('D9'!$BD$7=BY137,'D9'!$BD$6,IF('D9'!$BE$7=BY137,'D9'!$BE$6,IF('D9'!$BF$7=BY137,'D9'!$BF$6,""))))))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IF('D9'!$BD$5=BY138,'D9'!$BD$4,IF('D9'!$BE$5=BY138,'D9'!$BE$4,IF('D9'!$BF$5=BY138,'D9'!$BF$4,IF('D9'!$BD$7=BY138,'D9'!$BD$6,IF('D9'!$BE$7=BY138,'D9'!$BE$6,IF('D9'!$BF$7=BY138,'D9'!$BF$6,""))))))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IF('D9'!$BD$5=BY139,'D9'!$BD$4,IF('D9'!$BE$5=BY139,'D9'!$BE$4,IF('D9'!$BF$5=BY139,'D9'!$BF$4,IF('D9'!$BD$7=BY139,'D9'!$BD$6,IF('D9'!$BE$7=BY139,'D9'!$BE$6,IF('D9'!$BF$7=BY139,'D9'!$BF$6,""))))))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IF('D9'!$BD$5=BY140,'D9'!$BD$4,IF('D9'!$BE$5=BY140,'D9'!$BE$4,IF('D9'!$BF$5=BY140,'D9'!$BF$4,IF('D9'!$BD$7=BY140,'D9'!$BD$6,IF('D9'!$BE$7=BY140,'D9'!$BE$6,IF('D9'!$BF$7=BY140,'D9'!$BF$6,""))))))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17"/>
  <sheetViews>
    <sheetView showGridLines="0" showRowColHeaders="0" tabSelected="1" zoomScale="80" zoomScaleNormal="80" workbookViewId="0">
      <selection activeCell="D10" sqref="D10:L10"/>
    </sheetView>
  </sheetViews>
  <sheetFormatPr baseColWidth="10" defaultColWidth="11.42578125" defaultRowHeight="15" x14ac:dyDescent="0.25"/>
  <cols>
    <col min="1" max="1" width="6.140625" style="139" customWidth="1"/>
    <col min="2" max="2" width="11.42578125" style="139"/>
    <col min="3" max="3" width="15.85546875" style="139" customWidth="1"/>
    <col min="4" max="12" width="10.5703125" style="139" customWidth="1"/>
    <col min="13" max="13" width="6.42578125" style="139" customWidth="1"/>
    <col min="14" max="16384" width="11.42578125" style="139"/>
  </cols>
  <sheetData>
    <row r="1" spans="2:18" ht="41.25" customHeight="1" x14ac:dyDescent="0.25"/>
    <row r="2" spans="2:18" ht="30.75" customHeight="1" x14ac:dyDescent="0.25">
      <c r="B2" s="256" t="s">
        <v>192</v>
      </c>
      <c r="C2" s="257"/>
      <c r="D2" s="257"/>
      <c r="E2" s="257"/>
      <c r="F2" s="257"/>
      <c r="G2" s="257"/>
      <c r="H2" s="257"/>
      <c r="I2" s="257"/>
      <c r="J2" s="257"/>
      <c r="K2" s="257"/>
      <c r="L2" s="258"/>
    </row>
    <row r="4" spans="2:18" x14ac:dyDescent="0.25">
      <c r="D4" s="267" t="s">
        <v>193</v>
      </c>
      <c r="E4" s="267"/>
      <c r="F4" s="195"/>
      <c r="G4" s="196" t="s">
        <v>197</v>
      </c>
      <c r="H4" s="196"/>
      <c r="I4" s="195"/>
      <c r="J4" s="267" t="s">
        <v>194</v>
      </c>
      <c r="K4" s="267"/>
      <c r="L4" s="267"/>
    </row>
    <row r="5" spans="2:18" x14ac:dyDescent="0.25">
      <c r="B5" s="268" t="s">
        <v>195</v>
      </c>
      <c r="C5" s="268"/>
    </row>
    <row r="6" spans="2:18" ht="33.75" customHeight="1" x14ac:dyDescent="0.25">
      <c r="B6" s="268"/>
      <c r="C6" s="268"/>
    </row>
    <row r="7" spans="2:18" ht="15.75" customHeight="1" x14ac:dyDescent="0.25"/>
    <row r="8" spans="2:18" ht="35.25" customHeight="1" x14ac:dyDescent="0.5">
      <c r="D8" s="269" t="s">
        <v>199</v>
      </c>
      <c r="E8" s="269"/>
      <c r="F8" s="269"/>
      <c r="G8" s="269"/>
      <c r="H8" s="269"/>
      <c r="I8" s="269"/>
      <c r="J8" s="269"/>
      <c r="K8" s="269"/>
      <c r="L8" s="269"/>
    </row>
    <row r="9" spans="2:18" ht="48" customHeight="1" x14ac:dyDescent="0.25"/>
    <row r="10" spans="2:18" s="197" customFormat="1" ht="45.75" customHeight="1" x14ac:dyDescent="0.25">
      <c r="B10" s="197">
        <v>1</v>
      </c>
      <c r="C10" s="139"/>
      <c r="D10" s="259" t="s">
        <v>186</v>
      </c>
      <c r="E10" s="260"/>
      <c r="F10" s="260"/>
      <c r="G10" s="260"/>
      <c r="H10" s="260"/>
      <c r="I10" s="260"/>
      <c r="J10" s="260"/>
      <c r="K10" s="260"/>
      <c r="L10" s="260"/>
      <c r="M10" s="139"/>
      <c r="O10" s="255" t="s">
        <v>189</v>
      </c>
      <c r="P10" s="255"/>
      <c r="Q10" s="255"/>
      <c r="R10" s="255"/>
    </row>
    <row r="11" spans="2:18" s="197" customFormat="1" ht="11.25" customHeight="1" x14ac:dyDescent="0.25">
      <c r="D11" s="198"/>
      <c r="E11" s="199"/>
      <c r="F11" s="199"/>
      <c r="G11" s="199"/>
      <c r="H11" s="199"/>
      <c r="I11" s="199"/>
      <c r="J11" s="199"/>
      <c r="K11" s="199"/>
      <c r="L11" s="199"/>
      <c r="O11" s="255"/>
      <c r="P11" s="255"/>
      <c r="Q11" s="255"/>
      <c r="R11" s="255"/>
    </row>
    <row r="12" spans="2:18" s="197" customFormat="1" ht="45.75" customHeight="1" x14ac:dyDescent="0.25">
      <c r="B12" s="197">
        <v>2</v>
      </c>
      <c r="D12" s="261" t="s">
        <v>200</v>
      </c>
      <c r="E12" s="262"/>
      <c r="F12" s="262"/>
      <c r="G12" s="262"/>
      <c r="H12" s="262"/>
      <c r="I12" s="262"/>
      <c r="J12" s="262"/>
      <c r="K12" s="262"/>
      <c r="L12" s="262"/>
      <c r="M12" s="139"/>
      <c r="O12" s="255"/>
      <c r="P12" s="255"/>
      <c r="Q12" s="255"/>
      <c r="R12" s="255"/>
    </row>
    <row r="13" spans="2:18" s="197" customFormat="1" ht="11.25" customHeight="1" x14ac:dyDescent="0.25">
      <c r="D13" s="200"/>
      <c r="E13" s="201"/>
      <c r="F13" s="201"/>
      <c r="G13" s="201"/>
      <c r="H13" s="201"/>
      <c r="I13" s="201"/>
      <c r="J13" s="201"/>
      <c r="K13" s="201"/>
      <c r="L13" s="201"/>
      <c r="O13" s="255"/>
      <c r="P13" s="255"/>
      <c r="Q13" s="255"/>
      <c r="R13" s="255"/>
    </row>
    <row r="14" spans="2:18" s="197" customFormat="1" ht="45.75" customHeight="1" x14ac:dyDescent="0.25">
      <c r="B14" s="197">
        <v>3</v>
      </c>
      <c r="C14" s="139"/>
      <c r="D14" s="263" t="s">
        <v>187</v>
      </c>
      <c r="E14" s="264"/>
      <c r="F14" s="264"/>
      <c r="G14" s="264"/>
      <c r="H14" s="264"/>
      <c r="I14" s="264"/>
      <c r="J14" s="264"/>
      <c r="K14" s="264"/>
      <c r="L14" s="264"/>
      <c r="M14" s="139"/>
      <c r="O14" s="255"/>
      <c r="P14" s="255"/>
      <c r="Q14" s="255"/>
      <c r="R14" s="255"/>
    </row>
    <row r="15" spans="2:18" s="197" customFormat="1" ht="11.25" customHeight="1" x14ac:dyDescent="0.25">
      <c r="D15" s="200"/>
      <c r="E15" s="201"/>
      <c r="F15" s="201"/>
      <c r="G15" s="201"/>
      <c r="H15" s="201"/>
      <c r="I15" s="201"/>
      <c r="J15" s="201"/>
      <c r="K15" s="201"/>
      <c r="L15" s="201"/>
      <c r="O15" s="255"/>
      <c r="P15" s="255"/>
      <c r="Q15" s="255"/>
      <c r="R15" s="255"/>
    </row>
    <row r="16" spans="2:18" s="197" customFormat="1" ht="45.75" customHeight="1" x14ac:dyDescent="0.25">
      <c r="B16" s="197">
        <v>4</v>
      </c>
      <c r="D16" s="265" t="s">
        <v>201</v>
      </c>
      <c r="E16" s="266"/>
      <c r="F16" s="266"/>
      <c r="G16" s="266"/>
      <c r="H16" s="266"/>
      <c r="I16" s="266"/>
      <c r="J16" s="266"/>
      <c r="K16" s="266"/>
      <c r="L16" s="266"/>
      <c r="M16" s="139"/>
      <c r="O16" s="255"/>
      <c r="P16" s="255"/>
      <c r="Q16" s="255"/>
      <c r="R16" s="255"/>
    </row>
    <row r="17" spans="4:12" ht="28.5" x14ac:dyDescent="0.45">
      <c r="D17" s="202"/>
      <c r="E17" s="202"/>
      <c r="F17" s="202"/>
      <c r="G17" s="202"/>
      <c r="H17" s="202"/>
      <c r="I17" s="202"/>
      <c r="J17" s="202"/>
      <c r="K17" s="202"/>
      <c r="L17" s="202"/>
    </row>
  </sheetData>
  <sheetProtection sheet="1" objects="1" scenarios="1" selectLockedCells="1"/>
  <mergeCells count="10">
    <mergeCell ref="O10:R16"/>
    <mergeCell ref="B2:L2"/>
    <mergeCell ref="D10:L10"/>
    <mergeCell ref="D12:L12"/>
    <mergeCell ref="D14:L14"/>
    <mergeCell ref="D16:L16"/>
    <mergeCell ref="D4:E4"/>
    <mergeCell ref="B5:C6"/>
    <mergeCell ref="D8:L8"/>
    <mergeCell ref="J4:L4"/>
  </mergeCells>
  <hyperlinks>
    <hyperlink ref="D10:L10" location="'Départ - Arrivée'!A1" display="'Départ - Arrivée'!A1" xr:uid="{00000000-0004-0000-0100-000000000000}"/>
    <hyperlink ref="D12:L12" location="'Balises - Cartes'!A1" display="'Balises - Cartes'!A1" xr:uid="{00000000-0004-0000-0100-000001000000}"/>
    <hyperlink ref="D14:L14" location="'Fiches de poinçonnages'!A1" display="Ajouter le numéros de téléphone en cas d'urgence" xr:uid="{00000000-0004-0000-0100-000002000000}"/>
  </hyperlinks>
  <pageMargins left="0.7" right="0.7" top="0.75" bottom="0.75" header="0.3" footer="0.3"/>
  <pageSetup paperSize="9"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79" width="11.42578125" style="86"/>
    <col min="80" max="16384" width="11.42578125" style="104"/>
  </cols>
  <sheetData>
    <row r="1" spans="2:105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Cartes'!$C$18="","",'Balises - Cartes'!$C$18)</f>
        <v>2</v>
      </c>
      <c r="BE5" s="110" t="str">
        <f>IF('Balises - Cartes'!$D$18="","",'Balises - Cartes'!$D$18)</f>
        <v/>
      </c>
      <c r="BF5" s="110" t="str">
        <f>IF('Balises - Cartes'!$E$18="","",'Balises - Cartes'!$E$18)</f>
        <v/>
      </c>
      <c r="BG5" s="88"/>
      <c r="BH5" s="88"/>
      <c r="BI5" s="88"/>
      <c r="BJ5" s="88" t="s">
        <v>40</v>
      </c>
      <c r="BK5" s="88"/>
      <c r="BL5" s="88"/>
      <c r="BM5" s="88"/>
    </row>
    <row r="6" spans="2:105" ht="39" customHeight="1" x14ac:dyDescent="0.25">
      <c r="B6" s="530" t="s">
        <v>165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Cartes'!$F$18="","",'Balises - Cartes'!$F$18)</f>
        <v/>
      </c>
      <c r="BE7" s="99" t="str">
        <f>IF('Balises - Cartes'!$G$18="","",'Balises - Cartes'!$G$18)</f>
        <v/>
      </c>
      <c r="BF7" s="99" t="str">
        <f>IF('Balises - Cartes'!$H$18="","",'Balises - Cartes'!$H$18)</f>
        <v/>
      </c>
      <c r="BG7" s="88"/>
      <c r="BH7" s="88"/>
      <c r="BI7" s="88"/>
      <c r="BJ7" s="88"/>
      <c r="BK7" s="88"/>
      <c r="BL7" s="88"/>
      <c r="BM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IF('D10'!$BD$5=4,'D10'!$BD$4,IF('D10'!$BE$5=4,'D10'!$BE$4,""))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</row>
    <row r="13" spans="2:105" ht="30" customHeight="1" x14ac:dyDescent="0.25">
      <c r="CZ13" s="3"/>
      <c r="DA13" s="3"/>
    </row>
    <row r="14" spans="2:105" ht="1.9" customHeight="1" x14ac:dyDescent="0.25">
      <c r="CZ14" s="3">
        <v>21</v>
      </c>
      <c r="DA14" s="3"/>
    </row>
    <row r="15" spans="2:105" ht="9" customHeight="1" x14ac:dyDescent="0.25">
      <c r="CZ15" s="3"/>
      <c r="DA15" s="3"/>
    </row>
    <row r="16" spans="2:105" ht="15.6" customHeight="1" x14ac:dyDescent="0.25">
      <c r="CZ16" s="3"/>
      <c r="DA16" s="3"/>
    </row>
    <row r="17" spans="37:105" ht="22.9" customHeight="1" x14ac:dyDescent="0.4">
      <c r="AK17" s="85"/>
      <c r="AL17" s="85"/>
      <c r="AM17" s="85"/>
      <c r="CZ17" s="3"/>
      <c r="DA17" s="4"/>
    </row>
    <row r="18" spans="37:105" ht="30" customHeight="1" x14ac:dyDescent="0.4">
      <c r="AK18" s="85"/>
      <c r="AL18" s="85"/>
      <c r="AM18" s="111"/>
      <c r="CZ18" s="3"/>
      <c r="DA18" s="3"/>
    </row>
    <row r="19" spans="37:105" ht="30" customHeight="1" x14ac:dyDescent="0.25">
      <c r="CZ19" s="3"/>
      <c r="DA19" s="3"/>
    </row>
    <row r="20" spans="37:105" ht="19.899999999999999" customHeight="1" x14ac:dyDescent="0.25">
      <c r="CZ20" s="3"/>
      <c r="DA20" s="3"/>
    </row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IF('D10'!$BD$5=BY65,'D10'!$BD$4,IF('D10'!$BE$5=BY65,'D10'!$BE$4,IF('D10'!$BF$5=BY65,'D10'!$BF$4,IF('D10'!$BD$7=BY65,'D10'!$BD$6,IF('D10'!$BE$7=BY65,'D10'!$BE$6,IF('D10'!$BF$7=BY65,'D10'!$BF$6,""))))))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IF('D10'!$BD$5=BY66,'D10'!$BD$4,IF('D10'!$BE$5=BY66,'D10'!$BE$4,IF('D10'!$BF$5=BY66,'D10'!$BF$4,IF('D10'!$BD$7=BY66,'D10'!$BD$6,IF('D10'!$BE$7=BY66,'D10'!$BE$6,IF('D10'!$BF$7=BY66,'D10'!$BF$6,""))))))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IF('D10'!$BD$5=BY67,'D10'!$BD$4,IF('D10'!$BE$5=BY67,'D10'!$BE$4,IF('D10'!$BF$5=BY67,'D10'!$BF$4,IF('D10'!$BD$7=BY67,'D10'!$BD$6,IF('D10'!$BE$7=BY67,'D10'!$BE$6,IF('D10'!$BF$7=BY67,'D10'!$BF$6,""))))))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IF('D10'!$BD$5=BY68,'D10'!$BD$4,IF('D10'!$BE$5=BY68,'D10'!$BE$4,IF('D10'!$BF$5=BY68,'D10'!$BF$4,IF('D10'!$BD$7=BY68,'D10'!$BD$6,IF('D10'!$BE$7=BY68,'D10'!$BE$6,IF('D10'!$BF$7=BY68,'D10'!$BF$6,""))))))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IF('D10'!$BD$5=BY69,'D10'!$BD$4,IF('D10'!$BE$5=BY69,'D10'!$BE$4,IF('D10'!$BF$5=BY69,'D10'!$BF$4,IF('D10'!$BD$7=BY69,'D10'!$BD$6,IF('D10'!$BE$7=BY69,'D10'!$BE$6,IF('D10'!$BF$7=BY69,'D10'!$BF$6,""))))))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IF('D10'!$BD$5=BY70,'D10'!$BD$4,IF('D10'!$BE$5=BY70,'D10'!$BE$4,IF('D10'!$BF$5=BY70,'D10'!$BF$4,IF('D10'!$BD$7=BY70,'D10'!$BD$6,IF('D10'!$BE$7=BY70,'D10'!$BE$6,IF('D10'!$BF$7=BY70,'D10'!$BF$6,""))))))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IF('D10'!$BD$5=BY71,'D10'!$BD$4,IF('D10'!$BE$5=BY71,'D10'!$BE$4,IF('D10'!$BF$5=BY71,'D10'!$BF$4,IF('D10'!$BD$7=BY71,'D10'!$BD$6,IF('D10'!$BE$7=BY71,'D10'!$BE$6,IF('D10'!$BF$7=BY71,'D10'!$BF$6,""))))))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IF('D10'!$BD$5=BY72,'D10'!$BD$4,IF('D10'!$BE$5=BY72,'D10'!$BE$4,IF('D10'!$BF$5=BY72,'D10'!$BF$4,IF('D10'!$BD$7=BY72,'D10'!$BD$6,IF('D10'!$BE$7=BY72,'D10'!$BE$6,IF('D10'!$BF$7=BY72,'D10'!$BF$6,""))))))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IF('D10'!$BD$5=BY73,'D10'!$BD$4,IF('D10'!$BE$5=BY73,'D10'!$BE$4,IF('D10'!$BF$5=BY73,'D10'!$BF$4,IF('D10'!$BD$7=BY73,'D10'!$BD$6,IF('D10'!$BE$7=BY73,'D10'!$BE$6,IF('D10'!$BF$7=BY73,'D10'!$BF$6,""))))))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IF('D10'!$BD$5=BY74,'D10'!$BD$4,IF('D10'!$BE$5=BY74,'D10'!$BE$4,IF('D10'!$BF$5=BY74,'D10'!$BF$4,IF('D10'!$BD$7=BY74,'D10'!$BD$6,IF('D10'!$BE$7=BY74,'D10'!$BE$6,IF('D10'!$BF$7=BY74,'D10'!$BF$6,""))))))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IF('D10'!$BD$5=BY75,'D10'!$BD$4,IF('D10'!$BE$5=BY75,'D10'!$BE$4,IF('D10'!$BF$5=BY75,'D10'!$BF$4,IF('D10'!$BD$7=BY75,'D10'!$BD$6,IF('D10'!$BE$7=BY75,'D10'!$BE$6,IF('D10'!$BF$7=BY75,'D10'!$BF$6,""))))))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IF('D10'!$BD$5=BY76,'D10'!$BD$4,IF('D10'!$BE$5=BY76,'D10'!$BE$4,IF('D10'!$BF$5=BY76,'D10'!$BF$4,IF('D10'!$BD$7=BY76,'D10'!$BD$6,IF('D10'!$BE$7=BY76,'D10'!$BE$6,IF('D10'!$BF$7=BY76,'D10'!$BF$6,""))))))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IF('D10'!$BD$5=BY77,'D10'!$BD$4,IF('D10'!$BE$5=BY77,'D10'!$BE$4,IF('D10'!$BF$5=BY77,'D10'!$BF$4,IF('D10'!$BD$7=BY77,'D10'!$BD$6,IF('D10'!$BE$7=BY77,'D10'!$BE$6,IF('D10'!$BF$7=BY77,'D10'!$BF$6,""))))))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IF('D10'!$BD$5=BY78,'D10'!$BD$4,IF('D10'!$BE$5=BY78,'D10'!$BE$4,IF('D10'!$BF$5=BY78,'D10'!$BF$4,IF('D10'!$BD$7=BY78,'D10'!$BD$6,IF('D10'!$BE$7=BY78,'D10'!$BE$6,IF('D10'!$BF$7=BY78,'D10'!$BF$6,""))))))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IF('D10'!$BD$5=BY79,'D10'!$BD$4,IF('D10'!$BE$5=BY79,'D10'!$BE$4,IF('D10'!$BF$5=BY79,'D10'!$BF$4,IF('D10'!$BD$7=BY79,'D10'!$BD$6,IF('D10'!$BE$7=BY79,'D10'!$BE$6,IF('D10'!$BF$7=BY79,'D10'!$BF$6,""))))))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IF('D10'!$BD$5=BY80,'D10'!$BD$4,IF('D10'!$BE$5=BY80,'D10'!$BE$4,IF('D10'!$BF$5=BY80,'D10'!$BF$4,IF('D10'!$BD$7=BY80,'D10'!$BD$6,IF('D10'!$BE$7=BY80,'D10'!$BE$6,IF('D10'!$BF$7=BY80,'D10'!$BF$6,""))))))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IF('D10'!$BD$5=BY81,'D10'!$BD$4,IF('D10'!$BE$5=BY81,'D10'!$BE$4,IF('D10'!$BF$5=BY81,'D10'!$BF$4,IF('D10'!$BD$7=BY81,'D10'!$BD$6,IF('D10'!$BE$7=BY81,'D10'!$BE$6,IF('D10'!$BF$7=BY81,'D10'!$BF$6,""))))))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IF('D10'!$BD$5=BY82,'D10'!$BD$4,IF('D10'!$BE$5=BY82,'D10'!$BE$4,IF('D10'!$BF$5=BY82,'D10'!$BF$4,IF('D10'!$BD$7=BY82,'D10'!$BD$6,IF('D10'!$BE$7=BY82,'D10'!$BE$6,IF('D10'!$BF$7=BY82,'D10'!$BF$6,""))))))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IF('D10'!$BD$5=BY83,'D10'!$BD$4,IF('D10'!$BE$5=BY83,'D10'!$BE$4,IF('D10'!$BF$5=BY83,'D10'!$BF$4,IF('D10'!$BD$7=BY83,'D10'!$BD$6,IF('D10'!$BE$7=BY83,'D10'!$BE$6,IF('D10'!$BF$7=BY83,'D10'!$BF$6,""))))))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IF('D10'!$BD$5=BY84,'D10'!$BD$4,IF('D10'!$BE$5=BY84,'D10'!$BE$4,IF('D10'!$BF$5=BY84,'D10'!$BF$4,IF('D10'!$BD$7=BY84,'D10'!$BD$6,IF('D10'!$BE$7=BY84,'D10'!$BE$6,IF('D10'!$BF$7=BY84,'D10'!$BF$6,""))))))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IF('D10'!$BD$5=BY85,'D10'!$BD$4,IF('D10'!$BE$5=BY85,'D10'!$BE$4,IF('D10'!$BF$5=BY85,'D10'!$BF$4,IF('D10'!$BD$7=BY85,'D10'!$BD$6,IF('D10'!$BE$7=BY85,'D10'!$BE$6,IF('D10'!$BF$7=BY85,'D10'!$BF$6,""))))))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IF('D10'!$BD$5=BY86,'D10'!$BD$4,IF('D10'!$BE$5=BY86,'D10'!$BE$4,IF('D10'!$BF$5=BY86,'D10'!$BF$4,IF('D10'!$BD$7=BY86,'D10'!$BD$6,IF('D10'!$BE$7=BY86,'D10'!$BE$6,IF('D10'!$BF$7=BY86,'D10'!$BF$6,""))))))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IF('D10'!$BD$5=BY87,'D10'!$BD$4,IF('D10'!$BE$5=BY87,'D10'!$BE$4,IF('D10'!$BF$5=BY87,'D10'!$BF$4,IF('D10'!$BD$7=BY87,'D10'!$BD$6,IF('D10'!$BE$7=BY87,'D10'!$BE$6,IF('D10'!$BF$7=BY87,'D10'!$BF$6,""))))))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IF('D10'!$BD$5=BY88,'D10'!$BD$4,IF('D10'!$BE$5=BY88,'D10'!$BE$4,IF('D10'!$BF$5=BY88,'D10'!$BF$4,IF('D10'!$BD$7=BY88,'D10'!$BD$6,IF('D10'!$BE$7=BY88,'D10'!$BE$6,IF('D10'!$BF$7=BY88,'D10'!$BF$6,""))))))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IF('D10'!$BD$5=BY89,'D10'!$BD$4,IF('D10'!$BE$5=BY89,'D10'!$BE$4,IF('D10'!$BF$5=BY89,'D10'!$BF$4,IF('D10'!$BD$7=BY89,'D10'!$BD$6,IF('D10'!$BE$7=BY89,'D10'!$BE$6,IF('D10'!$BF$7=BY89,'D10'!$BF$6,""))))))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IF('D10'!$BD$5=BY90,'D10'!$BD$4,IF('D10'!$BE$5=BY90,'D10'!$BE$4,IF('D10'!$BF$5=BY90,'D10'!$BF$4,IF('D10'!$BD$7=BY90,'D10'!$BD$6,IF('D10'!$BE$7=BY90,'D10'!$BE$6,IF('D10'!$BF$7=BY90,'D10'!$BF$6,""))))))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IF('D10'!$BD$5=BY91,'D10'!$BD$4,IF('D10'!$BE$5=BY91,'D10'!$BE$4,IF('D10'!$BF$5=BY91,'D10'!$BF$4,IF('D10'!$BD$7=BY91,'D10'!$BD$6,IF('D10'!$BE$7=BY91,'D10'!$BE$6,IF('D10'!$BF$7=BY91,'D10'!$BF$6,""))))))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IF('D10'!$BD$5=BY92,'D10'!$BD$4,IF('D10'!$BE$5=BY92,'D10'!$BE$4,IF('D10'!$BF$5=BY92,'D10'!$BF$4,IF('D10'!$BD$7=BY92,'D10'!$BD$6,IF('D10'!$BE$7=BY92,'D10'!$BE$6,IF('D10'!$BF$7=BY92,'D10'!$BF$6,""))))))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IF('D10'!$BD$5=BY93,'D10'!$BD$4,IF('D10'!$BE$5=BY93,'D10'!$BE$4,IF('D10'!$BF$5=BY93,'D10'!$BF$4,IF('D10'!$BD$7=BY93,'D10'!$BD$6,IF('D10'!$BE$7=BY93,'D10'!$BE$6,IF('D10'!$BF$7=BY93,'D10'!$BF$6,""))))))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IF('D10'!$BD$5=BY94,'D10'!$BD$4,IF('D10'!$BE$5=BY94,'D10'!$BE$4,IF('D10'!$BF$5=BY94,'D10'!$BF$4,IF('D10'!$BD$7=BY94,'D10'!$BD$6,IF('D10'!$BE$7=BY94,'D10'!$BE$6,IF('D10'!$BF$7=BY94,'D10'!$BF$6,""))))))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IF('D10'!$BD$5=BY95,'D10'!$BD$4,IF('D10'!$BE$5=BY95,'D10'!$BE$4,IF('D10'!$BF$5=BY95,'D10'!$BF$4,IF('D10'!$BD$7=BY95,'D10'!$BD$6,IF('D10'!$BE$7=BY95,'D10'!$BE$6,IF('D10'!$BF$7=BY95,'D10'!$BF$6,""))))))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IF('D10'!$BD$5=BY96,'D10'!$BD$4,IF('D10'!$BE$5=BY96,'D10'!$BE$4,IF('D10'!$BF$5=BY96,'D10'!$BF$4,IF('D10'!$BD$7=BY96,'D10'!$BD$6,IF('D10'!$BE$7=BY96,'D10'!$BE$6,IF('D10'!$BF$7=BY96,'D10'!$BF$6,""))))))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IF('D10'!$BD$5=BY97,'D10'!$BD$4,IF('D10'!$BE$5=BY97,'D10'!$BE$4,IF('D10'!$BF$5=BY97,'D10'!$BF$4,IF('D10'!$BD$7=BY97,'D10'!$BD$6,IF('D10'!$BE$7=BY97,'D10'!$BE$6,IF('D10'!$BF$7=BY97,'D10'!$BF$6,""))))))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IF('D10'!$BD$5=BY98,'D10'!$BD$4,IF('D10'!$BE$5=BY98,'D10'!$BE$4,IF('D10'!$BF$5=BY98,'D10'!$BF$4,IF('D10'!$BD$7=BY98,'D10'!$BD$6,IF('D10'!$BE$7=BY98,'D10'!$BE$6,IF('D10'!$BF$7=BY98,'D10'!$BF$6,""))))))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IF('D10'!$BD$5=BY99,'D10'!$BD$4,IF('D10'!$BE$5=BY99,'D10'!$BE$4,IF('D10'!$BF$5=BY99,'D10'!$BF$4,IF('D10'!$BD$7=BY99,'D10'!$BD$6,IF('D10'!$BE$7=BY99,'D10'!$BE$6,IF('D10'!$BF$7=BY99,'D10'!$BF$6,""))))))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IF('D10'!$BD$5=BY100,'D10'!$BD$4,IF('D10'!$BE$5=BY100,'D10'!$BE$4,IF('D10'!$BF$5=BY100,'D10'!$BF$4,IF('D10'!$BD$7=BY100,'D10'!$BD$6,IF('D10'!$BE$7=BY100,'D10'!$BE$6,IF('D10'!$BF$7=BY100,'D10'!$BF$6,""))))))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IF('D10'!$BD$5=BY101,'D10'!$BD$4,IF('D10'!$BE$5=BY101,'D10'!$BE$4,IF('D10'!$BF$5=BY101,'D10'!$BF$4,IF('D10'!$BD$7=BY101,'D10'!$BD$6,IF('D10'!$BE$7=BY101,'D10'!$BE$6,IF('D10'!$BF$7=BY101,'D10'!$BF$6,""))))))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IF('D10'!$BD$5=BY102,'D10'!$BD$4,IF('D10'!$BE$5=BY102,'D10'!$BE$4,IF('D10'!$BF$5=BY102,'D10'!$BF$4,IF('D10'!$BD$7=BY102,'D10'!$BD$6,IF('D10'!$BE$7=BY102,'D10'!$BE$6,IF('D10'!$BF$7=BY102,'D10'!$BF$6,""))))))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IF('D10'!$BD$5=BY103,'D10'!$BD$4,IF('D10'!$BE$5=BY103,'D10'!$BE$4,IF('D10'!$BF$5=BY103,'D10'!$BF$4,IF('D10'!$BD$7=BY103,'D10'!$BD$6,IF('D10'!$BE$7=BY103,'D10'!$BE$6,IF('D10'!$BF$7=BY103,'D10'!$BF$6,""))))))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IF('D10'!$BD$5=BY104,'D10'!$BD$4,IF('D10'!$BE$5=BY104,'D10'!$BE$4,IF('D10'!$BF$5=BY104,'D10'!$BF$4,IF('D10'!$BD$7=BY104,'D10'!$BD$6,IF('D10'!$BE$7=BY104,'D10'!$BE$6,IF('D10'!$BF$7=BY104,'D10'!$BF$6,""))))))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IF('D10'!$BD$5=BY105,'D10'!$BD$4,IF('D10'!$BE$5=BY105,'D10'!$BE$4,IF('D10'!$BF$5=BY105,'D10'!$BF$4,IF('D10'!$BD$7=BY105,'D10'!$BD$6,IF('D10'!$BE$7=BY105,'D10'!$BE$6,IF('D10'!$BF$7=BY105,'D10'!$BF$6,""))))))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IF('D10'!$BD$5=BY106,'D10'!$BD$4,IF('D10'!$BE$5=BY106,'D10'!$BE$4,IF('D10'!$BF$5=BY106,'D10'!$BF$4,IF('D10'!$BD$7=BY106,'D10'!$BD$6,IF('D10'!$BE$7=BY106,'D10'!$BE$6,IF('D10'!$BF$7=BY106,'D10'!$BF$6,""))))))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IF('D10'!$BD$5=BY107,'D10'!$BD$4,IF('D10'!$BE$5=BY107,'D10'!$BE$4,IF('D10'!$BF$5=BY107,'D10'!$BF$4,IF('D10'!$BD$7=BY107,'D10'!$BD$6,IF('D10'!$BE$7=BY107,'D10'!$BE$6,IF('D10'!$BF$7=BY107,'D10'!$BF$6,""))))))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IF('D10'!$BD$5=BY108,'D10'!$BD$4,IF('D10'!$BE$5=BY108,'D10'!$BE$4,IF('D10'!$BF$5=BY108,'D10'!$BF$4,IF('D10'!$BD$7=BY108,'D10'!$BD$6,IF('D10'!$BE$7=BY108,'D10'!$BE$6,IF('D10'!$BF$7=BY108,'D10'!$BF$6,""))))))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IF('D10'!$BD$5=BY109,'D10'!$BD$4,IF('D10'!$BE$5=BY109,'D10'!$BE$4,IF('D10'!$BF$5=BY109,'D10'!$BF$4,IF('D10'!$BD$7=BY109,'D10'!$BD$6,IF('D10'!$BE$7=BY109,'D10'!$BE$6,IF('D10'!$BF$7=BY109,'D10'!$BF$6,""))))))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IF('D10'!$BD$5=BY110,'D10'!$BD$4,IF('D10'!$BE$5=BY110,'D10'!$BE$4,IF('D10'!$BF$5=BY110,'D10'!$BF$4,IF('D10'!$BD$7=BY110,'D10'!$BD$6,IF('D10'!$BE$7=BY110,'D10'!$BE$6,IF('D10'!$BF$7=BY110,'D10'!$BF$6,""))))))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IF('D10'!$BD$5=BY111,'D10'!$BD$4,IF('D10'!$BE$5=BY111,'D10'!$BE$4,IF('D10'!$BF$5=BY111,'D10'!$BF$4,IF('D10'!$BD$7=BY111,'D10'!$BD$6,IF('D10'!$BE$7=BY111,'D10'!$BE$6,IF('D10'!$BF$7=BY111,'D10'!$BF$6,""))))))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IF('D10'!$BD$5=BY112,'D10'!$BD$4,IF('D10'!$BE$5=BY112,'D10'!$BE$4,IF('D10'!$BF$5=BY112,'D10'!$BF$4,IF('D10'!$BD$7=BY112,'D10'!$BD$6,IF('D10'!$BE$7=BY112,'D10'!$BE$6,IF('D10'!$BF$7=BY112,'D10'!$BF$6,""))))))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IF('D10'!$BD$5=BY113,'D10'!$BD$4,IF('D10'!$BE$5=BY113,'D10'!$BE$4,IF('D10'!$BF$5=BY113,'D10'!$BF$4,IF('D10'!$BD$7=BY113,'D10'!$BD$6,IF('D10'!$BE$7=BY113,'D10'!$BE$6,IF('D10'!$BF$7=BY113,'D10'!$BF$6,""))))))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IF('D10'!$BD$5=BY114,'D10'!$BD$4,IF('D10'!$BE$5=BY114,'D10'!$BE$4,IF('D10'!$BF$5=BY114,'D10'!$BF$4,IF('D10'!$BD$7=BY114,'D10'!$BD$6,IF('D10'!$BE$7=BY114,'D10'!$BE$6,IF('D10'!$BF$7=BY114,'D10'!$BF$6,""))))))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IF('D10'!$BD$5=BY115,'D10'!$BD$4,IF('D10'!$BE$5=BY115,'D10'!$BE$4,IF('D10'!$BF$5=BY115,'D10'!$BF$4,IF('D10'!$BD$7=BY115,'D10'!$BD$6,IF('D10'!$BE$7=BY115,'D10'!$BE$6,IF('D10'!$BF$7=BY115,'D10'!$BF$6,""))))))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IF('D10'!$BD$5=BY116,'D10'!$BD$4,IF('D10'!$BE$5=BY116,'D10'!$BE$4,IF('D10'!$BF$5=BY116,'D10'!$BF$4,IF('D10'!$BD$7=BY116,'D10'!$BD$6,IF('D10'!$BE$7=BY116,'D10'!$BE$6,IF('D10'!$BF$7=BY116,'D10'!$BF$6,""))))))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IF('D10'!$BD$5=BY117,'D10'!$BD$4,IF('D10'!$BE$5=BY117,'D10'!$BE$4,IF('D10'!$BF$5=BY117,'D10'!$BF$4,IF('D10'!$BD$7=BY117,'D10'!$BD$6,IF('D10'!$BE$7=BY117,'D10'!$BE$6,IF('D10'!$BF$7=BY117,'D10'!$BF$6,""))))))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IF('D10'!$BD$5=BY118,'D10'!$BD$4,IF('D10'!$BE$5=BY118,'D10'!$BE$4,IF('D10'!$BF$5=BY118,'D10'!$BF$4,IF('D10'!$BD$7=BY118,'D10'!$BD$6,IF('D10'!$BE$7=BY118,'D10'!$BE$6,IF('D10'!$BF$7=BY118,'D10'!$BF$6,""))))))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IF('D10'!$BD$5=BY119,'D10'!$BD$4,IF('D10'!$BE$5=BY119,'D10'!$BE$4,IF('D10'!$BF$5=BY119,'D10'!$BF$4,IF('D10'!$BD$7=BY119,'D10'!$BD$6,IF('D10'!$BE$7=BY119,'D10'!$BE$6,IF('D10'!$BF$7=BY119,'D10'!$BF$6,""))))))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IF('D10'!$BD$5=BY120,'D10'!$BD$4,IF('D10'!$BE$5=BY120,'D10'!$BE$4,IF('D10'!$BF$5=BY120,'D10'!$BF$4,IF('D10'!$BD$7=BY120,'D10'!$BD$6,IF('D10'!$BE$7=BY120,'D10'!$BE$6,IF('D10'!$BF$7=BY120,'D10'!$BF$6,""))))))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IF('D10'!$BD$5=BY121,'D10'!$BD$4,IF('D10'!$BE$5=BY121,'D10'!$BE$4,IF('D10'!$BF$5=BY121,'D10'!$BF$4,IF('D10'!$BD$7=BY121,'D10'!$BD$6,IF('D10'!$BE$7=BY121,'D10'!$BE$6,IF('D10'!$BF$7=BY121,'D10'!$BF$6,""))))))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IF('D10'!$BD$5=BY122,'D10'!$BD$4,IF('D10'!$BE$5=BY122,'D10'!$BE$4,IF('D10'!$BF$5=BY122,'D10'!$BF$4,IF('D10'!$BD$7=BY122,'D10'!$BD$6,IF('D10'!$BE$7=BY122,'D10'!$BE$6,IF('D10'!$BF$7=BY122,'D10'!$BF$6,""))))))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IF('D10'!$BD$5=BY123,'D10'!$BD$4,IF('D10'!$BE$5=BY123,'D10'!$BE$4,IF('D10'!$BF$5=BY123,'D10'!$BF$4,IF('D10'!$BD$7=BY123,'D10'!$BD$6,IF('D10'!$BE$7=BY123,'D10'!$BE$6,IF('D10'!$BF$7=BY123,'D10'!$BF$6,""))))))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IF('D10'!$BD$5=BY124,'D10'!$BD$4,IF('D10'!$BE$5=BY124,'D10'!$BE$4,IF('D10'!$BF$5=BY124,'D10'!$BF$4,IF('D10'!$BD$7=BY124,'D10'!$BD$6,IF('D10'!$BE$7=BY124,'D10'!$BE$6,IF('D10'!$BF$7=BY124,'D10'!$BF$6,""))))))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IF('D10'!$BD$5=BY125,'D10'!$BD$4,IF('D10'!$BE$5=BY125,'D10'!$BE$4,IF('D10'!$BF$5=BY125,'D10'!$BF$4,IF('D10'!$BD$7=BY125,'D10'!$BD$6,IF('D10'!$BE$7=BY125,'D10'!$BE$6,IF('D10'!$BF$7=BY125,'D10'!$BF$6,""))))))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IF('D10'!$BD$5=BY126,'D10'!$BD$4,IF('D10'!$BE$5=BY126,'D10'!$BE$4,IF('D10'!$BF$5=BY126,'D10'!$BF$4,IF('D10'!$BD$7=BY126,'D10'!$BD$6,IF('D10'!$BE$7=BY126,'D10'!$BE$6,IF('D10'!$BF$7=BY126,'D10'!$BF$6,""))))))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IF('D10'!$BD$5=BY127,'D10'!$BD$4,IF('D10'!$BE$5=BY127,'D10'!$BE$4,IF('D10'!$BF$5=BY127,'D10'!$BF$4,IF('D10'!$BD$7=BY127,'D10'!$BD$6,IF('D10'!$BE$7=BY127,'D10'!$BE$6,IF('D10'!$BF$7=BY127,'D10'!$BF$6,""))))))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IF('D10'!$BD$5=BY128,'D10'!$BD$4,IF('D10'!$BE$5=BY128,'D10'!$BE$4,IF('D10'!$BF$5=BY128,'D10'!$BF$4,IF('D10'!$BD$7=BY128,'D10'!$BD$6,IF('D10'!$BE$7=BY128,'D10'!$BE$6,IF('D10'!$BF$7=BY128,'D10'!$BF$6,""))))))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IF('D10'!$BD$5=BY129,'D10'!$BD$4,IF('D10'!$BE$5=BY129,'D10'!$BE$4,IF('D10'!$BF$5=BY129,'D10'!$BF$4,IF('D10'!$BD$7=BY129,'D10'!$BD$6,IF('D10'!$BE$7=BY129,'D10'!$BE$6,IF('D10'!$BF$7=BY129,'D10'!$BF$6,""))))))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IF('D10'!$BD$5=BY130,'D10'!$BD$4,IF('D10'!$BE$5=BY130,'D10'!$BE$4,IF('D10'!$BF$5=BY130,'D10'!$BF$4,IF('D10'!$BD$7=BY130,'D10'!$BD$6,IF('D10'!$BE$7=BY130,'D10'!$BE$6,IF('D10'!$BF$7=BY130,'D10'!$BF$6,""))))))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IF('D10'!$BD$5=BY131,'D10'!$BD$4,IF('D10'!$BE$5=BY131,'D10'!$BE$4,IF('D10'!$BF$5=BY131,'D10'!$BF$4,IF('D10'!$BD$7=BY131,'D10'!$BD$6,IF('D10'!$BE$7=BY131,'D10'!$BE$6,IF('D10'!$BF$7=BY131,'D10'!$BF$6,""))))))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IF('D10'!$BD$5=BY132,'D10'!$BD$4,IF('D10'!$BE$5=BY132,'D10'!$BE$4,IF('D10'!$BF$5=BY132,'D10'!$BF$4,IF('D10'!$BD$7=BY132,'D10'!$BD$6,IF('D10'!$BE$7=BY132,'D10'!$BE$6,IF('D10'!$BF$7=BY132,'D10'!$BF$6,""))))))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IF('D10'!$BD$5=BY133,'D10'!$BD$4,IF('D10'!$BE$5=BY133,'D10'!$BE$4,IF('D10'!$BF$5=BY133,'D10'!$BF$4,IF('D10'!$BD$7=BY133,'D10'!$BD$6,IF('D10'!$BE$7=BY133,'D10'!$BE$6,IF('D10'!$BF$7=BY133,'D10'!$BF$6,""))))))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IF('D10'!$BD$5=BY134,'D10'!$BD$4,IF('D10'!$BE$5=BY134,'D10'!$BE$4,IF('D10'!$BF$5=BY134,'D10'!$BF$4,IF('D10'!$BD$7=BY134,'D10'!$BD$6,IF('D10'!$BE$7=BY134,'D10'!$BE$6,IF('D10'!$BF$7=BY134,'D10'!$BF$6,""))))))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IF('D10'!$BD$5=BY135,'D10'!$BD$4,IF('D10'!$BE$5=BY135,'D10'!$BE$4,IF('D10'!$BF$5=BY135,'D10'!$BF$4,IF('D10'!$BD$7=BY135,'D10'!$BD$6,IF('D10'!$BE$7=BY135,'D10'!$BE$6,IF('D10'!$BF$7=BY135,'D10'!$BF$6,""))))))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IF('D10'!$BD$5=BY136,'D10'!$BD$4,IF('D10'!$BE$5=BY136,'D10'!$BE$4,IF('D10'!$BF$5=BY136,'D10'!$BF$4,IF('D10'!$BD$7=BY136,'D10'!$BD$6,IF('D10'!$BE$7=BY136,'D10'!$BE$6,IF('D10'!$BF$7=BY136,'D10'!$BF$6,""))))))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IF('D10'!$BD$5=BY137,'D10'!$BD$4,IF('D10'!$BE$5=BY137,'D10'!$BE$4,IF('D10'!$BF$5=BY137,'D10'!$BF$4,IF('D10'!$BD$7=BY137,'D10'!$BD$6,IF('D10'!$BE$7=BY137,'D10'!$BE$6,IF('D10'!$BF$7=BY137,'D10'!$BF$6,""))))))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IF('D10'!$BD$5=BY138,'D10'!$BD$4,IF('D10'!$BE$5=BY138,'D10'!$BE$4,IF('D10'!$BF$5=BY138,'D10'!$BF$4,IF('D10'!$BD$7=BY138,'D10'!$BD$6,IF('D10'!$BE$7=BY138,'D10'!$BE$6,IF('D10'!$BF$7=BY138,'D10'!$BF$6,""))))))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IF('D10'!$BD$5=BY139,'D10'!$BD$4,IF('D10'!$BE$5=BY139,'D10'!$BE$4,IF('D10'!$BF$5=BY139,'D10'!$BF$4,IF('D10'!$BD$7=BY139,'D10'!$BD$6,IF('D10'!$BE$7=BY139,'D10'!$BE$6,IF('D10'!$BF$7=BY139,'D10'!$BF$6,""))))))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IF('D10'!$BD$5=BY140,'D10'!$BD$4,IF('D10'!$BE$5=BY140,'D10'!$BE$4,IF('D10'!$BF$5=BY140,'D10'!$BF$4,IF('D10'!$BD$7=BY140,'D10'!$BD$6,IF('D10'!$BE$7=BY140,'D10'!$BE$6,IF('D10'!$BF$7=BY140,'D10'!$BF$6,""))))))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A164"/>
  <sheetViews>
    <sheetView showGridLines="0" zoomScale="30" zoomScaleNormal="30" workbookViewId="0">
      <selection activeCell="Z2" sqref="Z2:Z12"/>
    </sheetView>
  </sheetViews>
  <sheetFormatPr baseColWidth="10" defaultColWidth="11.42578125" defaultRowHeight="15" x14ac:dyDescent="0.25"/>
  <cols>
    <col min="1" max="1" width="1.4257812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9" width="11.28515625" style="104" customWidth="1"/>
    <col min="10" max="10" width="11.5703125" style="104" customWidth="1"/>
    <col min="11" max="11" width="9.28515625" style="104" customWidth="1"/>
    <col min="12" max="12" width="18.7109375" style="104" customWidth="1"/>
    <col min="13" max="13" width="7.5703125" style="104" customWidth="1"/>
    <col min="14" max="14" width="6" style="104" customWidth="1"/>
    <col min="15" max="15" width="7.85546875" style="104" customWidth="1"/>
    <col min="16" max="16" width="7.7109375" style="104" customWidth="1"/>
    <col min="17" max="17" width="9.1406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1.8554687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8" width="16.5703125" style="104" customWidth="1"/>
    <col min="29" max="29" width="4.7109375" style="104" customWidth="1"/>
    <col min="30" max="30" width="16.7109375" style="104" customWidth="1"/>
    <col min="31" max="31" width="11.42578125" style="104"/>
    <col min="32" max="32" width="11.42578125" style="86"/>
    <col min="33" max="33" width="11.42578125" style="86" customWidth="1"/>
    <col min="34" max="36" width="11.42578125" style="86"/>
    <col min="37" max="37" width="11.42578125" style="86" customWidth="1"/>
    <col min="38" max="42" width="11.42578125" style="86"/>
    <col min="43" max="43" width="11.42578125" style="86" customWidth="1"/>
    <col min="44" max="75" width="11.42578125" style="86"/>
    <col min="76" max="76" width="13.7109375" style="86" bestFit="1" customWidth="1"/>
    <col min="77" max="89" width="11.42578125" style="86"/>
    <col min="90" max="16384" width="11.42578125" style="104"/>
  </cols>
  <sheetData>
    <row r="1" spans="2:105" ht="14.25" customHeight="1" thickBot="1" x14ac:dyDescent="0.65">
      <c r="BD1" s="88"/>
      <c r="BE1" s="88"/>
      <c r="BF1" s="88"/>
      <c r="BG1" s="88"/>
      <c r="BH1" s="88"/>
      <c r="BI1" s="523" t="s">
        <v>25</v>
      </c>
      <c r="BJ1" s="523"/>
      <c r="BK1" s="523" t="s">
        <v>24</v>
      </c>
      <c r="BL1" s="523"/>
      <c r="BM1" s="523"/>
      <c r="BN1" s="88"/>
      <c r="BO1" s="88"/>
      <c r="CT1" s="37"/>
    </row>
    <row r="2" spans="2:105" ht="39" customHeight="1" x14ac:dyDescent="0.6">
      <c r="Z2" s="528" t="s">
        <v>204</v>
      </c>
      <c r="AA2" s="501" t="s">
        <v>12</v>
      </c>
      <c r="AB2" s="503" t="s">
        <v>11</v>
      </c>
      <c r="BD2" s="526" t="s">
        <v>21</v>
      </c>
      <c r="BE2" s="526"/>
      <c r="BF2" s="526"/>
      <c r="BG2" s="88"/>
      <c r="BH2" s="88"/>
      <c r="BI2" s="523"/>
      <c r="BJ2" s="523"/>
      <c r="BK2" s="523"/>
      <c r="BL2" s="523"/>
      <c r="BM2" s="523"/>
      <c r="BN2" s="88"/>
      <c r="BO2" s="88"/>
      <c r="BS2" s="112"/>
      <c r="BT2" s="112"/>
      <c r="CT2" s="37"/>
    </row>
    <row r="3" spans="2:105" ht="39" customHeight="1" thickBot="1" x14ac:dyDescent="0.3">
      <c r="Z3" s="529"/>
      <c r="AA3" s="502"/>
      <c r="AB3" s="504"/>
      <c r="BD3" s="526"/>
      <c r="BE3" s="526"/>
      <c r="BF3" s="526"/>
      <c r="BG3" s="88"/>
      <c r="BH3" s="88"/>
      <c r="BI3" s="524">
        <f>'Départ - Arrivée'!$AE$13+1.4</f>
        <v>9.4</v>
      </c>
      <c r="BJ3" s="524"/>
      <c r="BK3" s="523"/>
      <c r="BL3" s="523"/>
      <c r="BM3" s="523"/>
      <c r="BN3" s="88"/>
      <c r="BO3" s="88"/>
    </row>
    <row r="4" spans="2:105" ht="39" customHeight="1" x14ac:dyDescent="0.25">
      <c r="Z4" s="204" t="s">
        <v>203</v>
      </c>
      <c r="AA4" s="58">
        <v>8</v>
      </c>
      <c r="AB4" s="120">
        <f>TIME(,,60*(($B$88/1000/AA4)*60+$BK$4*COUNT($BD$5,$BE$5,$BF$5,$BD$7,$BE$7,$BF$7)))</f>
        <v>1.3425925925925924E-2</v>
      </c>
      <c r="BD4" s="99">
        <v>1</v>
      </c>
      <c r="BE4" s="99">
        <v>2</v>
      </c>
      <c r="BF4" s="99">
        <v>3</v>
      </c>
      <c r="BG4" s="88"/>
      <c r="BH4" s="88"/>
      <c r="BI4" s="524">
        <f>'Départ - Arrivée'!$AE$17-6.6</f>
        <v>37.4</v>
      </c>
      <c r="BJ4" s="524"/>
      <c r="BK4" s="525">
        <f>'Départ - Arrivée'!$AG$12</f>
        <v>2</v>
      </c>
      <c r="BL4" s="525"/>
      <c r="BM4" s="525"/>
      <c r="BN4" s="88"/>
      <c r="BO4" s="88"/>
    </row>
    <row r="5" spans="2:105" ht="39" customHeight="1" thickBot="1" x14ac:dyDescent="0.3">
      <c r="Z5" s="205">
        <v>1</v>
      </c>
      <c r="AA5" s="55">
        <v>9</v>
      </c>
      <c r="AB5" s="121">
        <f t="shared" ref="AB5:AB12" si="0">TIME(,,60*(($B$88/1000/AA5)*60+$BK$4*COUNT($BD$5,$BE$5,$BF$5,$BD$7,$BE$7,$BF$7)))</f>
        <v>1.2083333333333333E-2</v>
      </c>
      <c r="BD5" s="110">
        <f>IF('Balises - Cartes'!$C$19="","",'Balises - Cartes'!$C$19)</f>
        <v>2</v>
      </c>
      <c r="BE5" s="110" t="str">
        <f>IF('Balises - Cartes'!$D$19="","",'Balises - Cartes'!$D$19)</f>
        <v/>
      </c>
      <c r="BF5" s="110" t="str">
        <f>IF('Balises - Cartes'!$E$19="","",'Balises - Cartes'!$E$19)</f>
        <v/>
      </c>
      <c r="BG5" s="88"/>
      <c r="BH5" s="88"/>
      <c r="BI5" s="88"/>
      <c r="BJ5" s="88" t="s">
        <v>40</v>
      </c>
      <c r="BK5" s="88"/>
      <c r="BL5" s="88"/>
      <c r="BM5" s="88"/>
      <c r="BN5" s="88"/>
      <c r="BO5" s="88"/>
    </row>
    <row r="6" spans="2:105" ht="39" customHeight="1" x14ac:dyDescent="0.25">
      <c r="B6" s="530" t="s">
        <v>166</v>
      </c>
      <c r="C6" s="531"/>
      <c r="D6" s="532"/>
      <c r="Z6" s="205">
        <v>2</v>
      </c>
      <c r="AA6" s="55">
        <v>10</v>
      </c>
      <c r="AB6" s="121">
        <f t="shared" si="0"/>
        <v>1.1018518518518518E-2</v>
      </c>
      <c r="BD6" s="99">
        <v>4</v>
      </c>
      <c r="BE6" s="99">
        <v>5</v>
      </c>
      <c r="BF6" s="99">
        <v>6</v>
      </c>
      <c r="BG6" s="88"/>
      <c r="BH6" s="88"/>
      <c r="BI6" s="88"/>
      <c r="BJ6" s="88"/>
      <c r="BK6" s="88"/>
      <c r="BL6" s="88"/>
      <c r="BM6" s="88"/>
      <c r="BN6" s="88"/>
      <c r="BO6" s="88"/>
    </row>
    <row r="7" spans="2:105" ht="39" customHeight="1" thickBot="1" x14ac:dyDescent="0.3">
      <c r="B7" s="533"/>
      <c r="C7" s="534"/>
      <c r="D7" s="535"/>
      <c r="Z7" s="205">
        <v>3</v>
      </c>
      <c r="AA7" s="55">
        <v>11</v>
      </c>
      <c r="AB7" s="121">
        <f t="shared" si="0"/>
        <v>1.0138888888888888E-2</v>
      </c>
      <c r="BD7" s="99" t="str">
        <f>IF('Balises - Cartes'!$F$19="","",'Balises - Cartes'!$F$19)</f>
        <v/>
      </c>
      <c r="BE7" s="99" t="str">
        <f>IF('Balises - Cartes'!$G$19="","",'Balises - Cartes'!$G$19)</f>
        <v/>
      </c>
      <c r="BF7" s="99" t="str">
        <f>IF('Balises - Cartes'!$H$19="","",'Balises - Cartes'!$H$19)</f>
        <v/>
      </c>
      <c r="BG7" s="88"/>
      <c r="BH7" s="88"/>
      <c r="BI7" s="88"/>
      <c r="BJ7" s="88"/>
      <c r="BK7" s="88"/>
      <c r="BL7" s="88"/>
      <c r="BM7" s="88"/>
      <c r="BN7" s="88"/>
      <c r="BO7" s="88"/>
    </row>
    <row r="8" spans="2:105" ht="39" customHeight="1" x14ac:dyDescent="0.25">
      <c r="Z8" s="205">
        <v>4</v>
      </c>
      <c r="AA8" s="55">
        <v>12</v>
      </c>
      <c r="AB8" s="121">
        <f t="shared" si="0"/>
        <v>9.4097222222222238E-3</v>
      </c>
    </row>
    <row r="9" spans="2:105" ht="39" customHeight="1" x14ac:dyDescent="0.25">
      <c r="Z9" s="205">
        <v>5</v>
      </c>
      <c r="AA9" s="55">
        <v>13</v>
      </c>
      <c r="AB9" s="121">
        <f t="shared" si="0"/>
        <v>8.7962962962962968E-3</v>
      </c>
      <c r="CY9" s="104" t="str">
        <f>IF('D11'!$BD$5=4,'D11'!$BD$4,IF('D11'!$BE$5=4,'D11'!$BE$4,""))</f>
        <v/>
      </c>
    </row>
    <row r="10" spans="2:105" ht="39" customHeight="1" x14ac:dyDescent="0.25">
      <c r="Z10" s="205">
        <v>6</v>
      </c>
      <c r="AA10" s="55">
        <v>14</v>
      </c>
      <c r="AB10" s="121">
        <f t="shared" si="0"/>
        <v>8.2638888888888883E-3</v>
      </c>
    </row>
    <row r="11" spans="2:105" ht="39" customHeight="1" x14ac:dyDescent="0.25">
      <c r="Z11" s="205">
        <v>7</v>
      </c>
      <c r="AA11" s="55">
        <v>15</v>
      </c>
      <c r="AB11" s="121">
        <f t="shared" si="0"/>
        <v>7.8009259259259256E-3</v>
      </c>
    </row>
    <row r="12" spans="2:105" ht="39" customHeight="1" thickBot="1" x14ac:dyDescent="0.3">
      <c r="Z12" s="206">
        <v>8</v>
      </c>
      <c r="AA12" s="52">
        <v>16</v>
      </c>
      <c r="AB12" s="122">
        <f t="shared" si="0"/>
        <v>7.4074074074074068E-3</v>
      </c>
      <c r="CZ12" s="3"/>
      <c r="DA12" s="3"/>
    </row>
    <row r="13" spans="2:105" ht="30" customHeight="1" x14ac:dyDescent="0.25">
      <c r="CZ13" s="3"/>
      <c r="DA13" s="3"/>
    </row>
    <row r="14" spans="2:105" ht="1.9" customHeight="1" x14ac:dyDescent="0.25">
      <c r="CZ14" s="3">
        <v>21</v>
      </c>
      <c r="DA14" s="3"/>
    </row>
    <row r="15" spans="2:105" ht="9" customHeight="1" x14ac:dyDescent="0.25">
      <c r="CZ15" s="3"/>
      <c r="DA15" s="3"/>
    </row>
    <row r="16" spans="2:105" ht="15.6" customHeight="1" x14ac:dyDescent="0.25">
      <c r="CZ16" s="3"/>
      <c r="DA16" s="3"/>
    </row>
    <row r="17" spans="37:105" ht="22.9" customHeight="1" x14ac:dyDescent="0.4">
      <c r="AK17" s="85"/>
      <c r="AL17" s="85"/>
      <c r="AM17" s="85"/>
      <c r="CZ17" s="3"/>
      <c r="DA17" s="4"/>
    </row>
    <row r="18" spans="37:105" ht="30" customHeight="1" x14ac:dyDescent="0.4">
      <c r="AK18" s="85"/>
      <c r="AL18" s="85"/>
      <c r="AM18" s="111"/>
      <c r="CZ18" s="3"/>
      <c r="DA18" s="3"/>
    </row>
    <row r="19" spans="37:105" ht="30" customHeight="1" x14ac:dyDescent="0.25">
      <c r="CZ19" s="3"/>
      <c r="DA19" s="3"/>
    </row>
    <row r="20" spans="37:105" ht="19.899999999999999" customHeight="1" x14ac:dyDescent="0.25">
      <c r="CZ20" s="3"/>
      <c r="DA20" s="3"/>
    </row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IF(COUNT(BD5)=1,SQRT((BI3-BG70)*(BI3-BG70)+(BI4-BG71)*(BI4-BG71))*$AB$54,0)</f>
        <v>1155.5912538609834</v>
      </c>
    </row>
    <row r="48" spans="27:28" ht="21.6" customHeight="1" x14ac:dyDescent="0.25">
      <c r="AA48" s="48" t="s">
        <v>31</v>
      </c>
      <c r="AB48" s="47">
        <f>IF(BE5="",0,IF(BD5="",SQRT((BI3-BH70)*(BI3-BH70)+(BI4-BH71)*(BI4-BH71))*$AB$54,SQRT((BG70-BH70)*(BG70-BH70)+(BG71-BH71)*(BG71-BH71))*$AB$54))</f>
        <v>0</v>
      </c>
    </row>
    <row r="49" spans="1:76" ht="21.6" customHeight="1" x14ac:dyDescent="0.25">
      <c r="AA49" s="48" t="s">
        <v>30</v>
      </c>
      <c r="AB49" s="47">
        <f>IF(BF5="",0,IF(AND(BE5="",BD5=""),SQRT((BI3-BI70)*(BI3-BI70)+(BI4-BI71)*(BI4-BI71))*$AB$54,IF(BE5="",SQRT((BG70-BI70)*(BG70-BI70)+(BG71-BI71)*(BG71-BI71))*$AB$54,SQRT((BH70-BI70)*(BH70-BI70)+(BH71-BI71)*(BH71-BI71))*$AB$54)))</f>
        <v>0</v>
      </c>
    </row>
    <row r="50" spans="1:76" ht="21.6" customHeight="1" x14ac:dyDescent="0.25">
      <c r="AA50" s="48" t="s">
        <v>29</v>
      </c>
      <c r="AB50" s="47">
        <f>IF(BD7="",0,IF(AND(BF5="",BE5="",BD5=""),SQRT((BI3-BJ70)*(BI3-BJ70)+(BI4-BJ71)*(BI4-BJ71))*$AB$54,IF(AND(BF5="",BE5=""),SQRT((BG70-BJ70)*(BG70-BJ70)+(BG71-BJ71)*(BG71-BJ71))*$AB$54,IF(BF5="",SQRT((BH70-BJ70)*(BH70-BJ70)+(BH71-BJ71)*(BH71-BJ71))*$AB$54,SQRT((BI70-BJ70)*(BI70-BJ70)+(BI71-BJ71)*(BI71-BJ71))*$AB$54))))</f>
        <v>0</v>
      </c>
    </row>
    <row r="51" spans="1:76" ht="21.6" customHeight="1" x14ac:dyDescent="0.25">
      <c r="A51" s="104" t="s">
        <v>23</v>
      </c>
      <c r="AA51" s="48" t="s">
        <v>28</v>
      </c>
      <c r="AB51" s="47">
        <f>IF(BE7="",0,IF(AND(BD7="",BF5="",BE5="",BD5=""),SQRT((BI3-BK70)*(BI3-BK70)+(BI4-BK71)*(BI4-BK71))*$AB$54,IF(AND(BD7="",BF5="",BE5=""),SQRT((BG70-BK70)*(BG70-BK70)+(BG71-BK71)*(BG71-BK71))*$AB$54,IF(AND(BD7="",BF5=""),SQRT((BH70-BK70)*(BH70-BK70)+(BH71-BK71)*(BH71-BK71))*$AB$54,IF(BD7="",SQRT((BI70-BK70)*(BI70-BK70)+(BI71-BK71)*(BI71-BK71))*$AB$54,SQRT((BJ70-BK70)*(BJ70-BK70)+(BJ71-BK71)*(BJ71-BK71))*$AB$54)))))</f>
        <v>0</v>
      </c>
    </row>
    <row r="52" spans="1:76" ht="21.6" customHeight="1" x14ac:dyDescent="0.25">
      <c r="AA52" s="48" t="s">
        <v>27</v>
      </c>
      <c r="AB52" s="47">
        <f>IF(BF7="",0,IF(AND(BE7="",BD7="",BF5="",BE5="",BD5=""),SQRT((BI3-BL70)*(BI3-BL70)+(BI4-BL71)*(BI4-BL71))*$AB$54,IF(AND(BE7="",BD7="",BF5="",BE5=""),SQRT((BG70-BL70)*(BG70-BL70)+(BG71-BL71)*(BG71-BL71))*$AB$54,IF(AND(BE7="",BD7="",BF5=""),SQRT((BH70-BL70)*(BH70-BL70)+(BH71-BL71)*(BH71-BL71))*$AB$54,IF(AND(BE7="",BD7=""),SQRT((BI70-BL70)*(BI70-BL70)+(BI71-BL71)*(BI71-BL71))*$AB$54,IF(BE7="",SQRT((BJ70-BL70)*(BJ70-BL70)+(BJ71-BL71)*(BJ71-BL71))*$AB$54,SQRT((BK70-BL70)*(BK70-BL70)+(BK71-BL71)*(BK71-BL71))*$AB$54))))))</f>
        <v>0</v>
      </c>
    </row>
    <row r="53" spans="1:76" ht="21.6" customHeight="1" thickBot="1" x14ac:dyDescent="0.3">
      <c r="AA53" s="46" t="s">
        <v>26</v>
      </c>
      <c r="AB53" s="45">
        <f>IF(AND(BF7="",BE7="",BD7="",BF5="",BE5=""),SQRT((BI3-BG70)*(BI3-BG70)+(BI4-BG71)*(BI4-BG71))*$AB$54,IF(AND(BF7="",BE7="",BD7="",BF5=""),SQRT((BI3-BH70)*(BI3-BH70)+(BI4-BH71)*(BI4-BH71))*$AB$54,IF(AND(BF7="",BE7="",BD7=""),SQRT((BI3-BI70)*(BI3-BI70)+(BI4-BI71)*(BI4-BI71))*$AB$54,IF(AND(BF7="",BE7=""),SQRT((BI3-BJ70)*(BI3-BJ70)+(BI4-BJ71)*(BI4-BJ71))*$AB$54,IF(BF7="",SQRT((BI3-BK70)*(BI3-BK70)+(BI4-BK71)*(BI4-BK71))*$AB$54,SQRT((BI3-BL70)*(BI3-BL70)+(BI4-BL71)*(BI4-BL71))*$AB$54)))))</f>
        <v>1155.5912538609834</v>
      </c>
    </row>
    <row r="54" spans="1:76" ht="19.899999999999999" customHeight="1" x14ac:dyDescent="0.25">
      <c r="AB54" s="2">
        <f>'Départ - Arrivée'!$AH$22</f>
        <v>21.3</v>
      </c>
    </row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 s="86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536" t="s">
        <v>7</v>
      </c>
      <c r="BT65" s="536"/>
      <c r="BU65" s="536"/>
      <c r="BW65" s="86" t="str">
        <f>IF('D11'!$BD$5=BY65,'D11'!$BD$4,IF('D11'!$BE$5=BY65,'D11'!$BE$4,IF('D11'!$BF$5=BY65,'D11'!$BF$4,IF('D11'!$BD$7=BY65,'D11'!$BD$6,IF('D11'!$BE$7=BY65,'D11'!$BE$6,IF('D11'!$BF$7=BY65,'D11'!$BF$6,""))))))</f>
        <v/>
      </c>
      <c r="BY65" s="86">
        <v>1</v>
      </c>
    </row>
    <row r="66" spans="54:77" ht="19.899999999999999" customHeight="1" x14ac:dyDescent="0.25">
      <c r="BS66" s="536"/>
      <c r="BT66" s="536"/>
      <c r="BU66" s="536"/>
      <c r="BW66" s="86">
        <f>IF('D11'!$BD$5=BY66,'D11'!$BD$4,IF('D11'!$BE$5=BY66,'D11'!$BE$4,IF('D11'!$BF$5=BY66,'D11'!$BF$4,IF('D11'!$BD$7=BY66,'D11'!$BD$6,IF('D11'!$BE$7=BY66,'D11'!$BE$6,IF('D11'!$BF$7=BY66,'D11'!$BF$6,""))))))</f>
        <v>1</v>
      </c>
      <c r="BY66" s="86">
        <f t="shared" ref="BY66:BY97" si="1">BY65+1</f>
        <v>2</v>
      </c>
    </row>
    <row r="67" spans="54:77" ht="23.25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IF('D11'!$BD$5=BY67,'D11'!$BD$4,IF('D11'!$BE$5=BY67,'D11'!$BE$4,IF('D11'!$BF$5=BY67,'D11'!$BF$4,IF('D11'!$BD$7=BY67,'D11'!$BD$6,IF('D11'!$BE$7=BY67,'D11'!$BE$6,IF('D11'!$BF$7=BY67,'D11'!$BF$6,""))))))</f>
        <v/>
      </c>
      <c r="BY67" s="86">
        <f t="shared" si="1"/>
        <v>3</v>
      </c>
    </row>
    <row r="68" spans="54:77" ht="23.25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S68" s="106">
        <v>1</v>
      </c>
      <c r="BT68" s="106">
        <f t="shared" ref="BT68:BT99" si="2">IF($BD$5=BS68,AO89,IF($BE$5=BS68,AO89,IF($BF$5=BS68,AO89,IF($BD$7=BS68,AO89,IF($BE$7=BS68,AO89,IF($BF$7=BS68,AO89,0))))))</f>
        <v>0</v>
      </c>
      <c r="BU68" s="106">
        <f t="shared" ref="BU68:BU99" si="3">IF($BD$5=BS68,AP89,IF($BE$5=BS68,AP89,IF($BF$5=BS68,AP89,IF($BD$7=BS68,AP89,IF($BE$7=BS68,AP89,IF($BF$7=BS68,AP89,0))))))</f>
        <v>0</v>
      </c>
      <c r="BW68" s="86" t="str">
        <f>IF('D11'!$BD$5=BY68,'D11'!$BD$4,IF('D11'!$BE$5=BY68,'D11'!$BE$4,IF('D11'!$BF$5=BY68,'D11'!$BF$4,IF('D11'!$BD$7=BY68,'D11'!$BD$6,IF('D11'!$BE$7=BY68,'D11'!$BE$6,IF('D11'!$BF$7=BY68,'D11'!$BF$6,""))))))</f>
        <v/>
      </c>
      <c r="BY68" s="86">
        <f t="shared" si="1"/>
        <v>4</v>
      </c>
    </row>
    <row r="69" spans="54:77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S69" s="106">
        <v>2</v>
      </c>
      <c r="BT69" s="106">
        <f t="shared" si="2"/>
        <v>11.8</v>
      </c>
      <c r="BU69" s="106">
        <f t="shared" si="3"/>
        <v>91.6</v>
      </c>
      <c r="BW69" s="86" t="str">
        <f>IF('D11'!$BD$5=BY69,'D11'!$BD$4,IF('D11'!$BE$5=BY69,'D11'!$BE$4,IF('D11'!$BF$5=BY69,'D11'!$BF$4,IF('D11'!$BD$7=BY69,'D11'!$BD$6,IF('D11'!$BE$7=BY69,'D11'!$BE$6,IF('D11'!$BF$7=BY69,'D11'!$BF$6,""))))))</f>
        <v/>
      </c>
      <c r="BY69" s="86">
        <f t="shared" si="1"/>
        <v>5</v>
      </c>
    </row>
    <row r="70" spans="54:77" ht="17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IF(BD5="","",INDEX($BS$68:$BU$143,MATCH(BD5,$BS$68:$BS$143,0),2))</f>
        <v>11.8</v>
      </c>
      <c r="BH70" s="103" t="str">
        <f>IF(BE5="","",INDEX($BS$68:$BU$143,MATCH(BE5,$BS$68:$BS$143,0),2))</f>
        <v/>
      </c>
      <c r="BI70" s="103" t="str">
        <f>IF(BF5="","",INDEX($BS$68:$BU$143,MATCH(BF5,$BS$68:$BS$143,0),2))</f>
        <v/>
      </c>
      <c r="BJ70" s="103" t="str">
        <f>IF(BD7="","",INDEX($BS$68:$BU$143,MATCH(BD7,$BS$68:$BS$143,0),2))</f>
        <v/>
      </c>
      <c r="BK70" s="103" t="str">
        <f>IF(BE7="","",INDEX($BS$68:$BU$143,MATCH(BE7,$BS$68:$BS$143,0),2))</f>
        <v/>
      </c>
      <c r="BL70" s="103" t="str">
        <f>IF(BF7="","",INDEX($BS$68:$BU$143,MATCH(BF7,$BS$68:$BS$143,0),2))</f>
        <v/>
      </c>
      <c r="BS70" s="106">
        <v>3</v>
      </c>
      <c r="BT70" s="106">
        <f t="shared" si="2"/>
        <v>0</v>
      </c>
      <c r="BU70" s="106">
        <f t="shared" si="3"/>
        <v>0</v>
      </c>
      <c r="BW70" s="86" t="str">
        <f>IF('D11'!$BD$5=BY70,'D11'!$BD$4,IF('D11'!$BE$5=BY70,'D11'!$BE$4,IF('D11'!$BF$5=BY70,'D11'!$BF$4,IF('D11'!$BD$7=BY70,'D11'!$BD$6,IF('D11'!$BE$7=BY70,'D11'!$BE$6,IF('D11'!$BF$7=BY70,'D11'!$BF$6,""))))))</f>
        <v/>
      </c>
      <c r="BY70" s="86">
        <f t="shared" si="1"/>
        <v>6</v>
      </c>
    </row>
    <row r="71" spans="54:77" ht="14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IF(BD5="","",INDEX($BS$68:$BU$143,MATCH(BD5,$BS$68:$BS$143,0),3))</f>
        <v>91.6</v>
      </c>
      <c r="BH71" s="103" t="str">
        <f>IF(BE5="","",INDEX($BS$68:$BU$143,MATCH(BE5,$BS$68:$BS$143,0),3))</f>
        <v/>
      </c>
      <c r="BI71" s="103" t="str">
        <f>IF(BF5="","",INDEX($BS$68:$BU$143,MATCH(BF5,$BS$68:$BS$143,0),3))</f>
        <v/>
      </c>
      <c r="BJ71" s="103" t="str">
        <f>IF(BD7="","",INDEX($BS$68:$BU$143,MATCH(BD7,$BS$68:$BS$143,0),3))</f>
        <v/>
      </c>
      <c r="BK71" s="103" t="str">
        <f>IF(BE7="","",INDEX($BS$68:$BU$143,MATCH(BE7,$BS$68:$BS$143,0),3))</f>
        <v/>
      </c>
      <c r="BL71" s="103" t="str">
        <f>IF(BF7="","",INDEX($BS$68:$BU$143,MATCH(BF7,$BS$68:$BS$143,0),3))</f>
        <v/>
      </c>
      <c r="BS71" s="106">
        <v>4</v>
      </c>
      <c r="BT71" s="106">
        <f t="shared" si="2"/>
        <v>0</v>
      </c>
      <c r="BU71" s="106">
        <f t="shared" si="3"/>
        <v>0</v>
      </c>
      <c r="BW71" s="86" t="str">
        <f>IF('D11'!$BD$5=BY71,'D11'!$BD$4,IF('D11'!$BE$5=BY71,'D11'!$BE$4,IF('D11'!$BF$5=BY71,'D11'!$BF$4,IF('D11'!$BD$7=BY71,'D11'!$BD$6,IF('D11'!$BE$7=BY71,'D11'!$BE$6,IF('D11'!$BF$7=BY71,'D11'!$BF$6,""))))))</f>
        <v/>
      </c>
      <c r="BY71" s="86">
        <f t="shared" si="1"/>
        <v>7</v>
      </c>
    </row>
    <row r="72" spans="54:77" ht="14.45" customHeight="1" x14ac:dyDescent="0.25">
      <c r="BB72" s="86">
        <v>3</v>
      </c>
      <c r="BC72" s="86">
        <v>18.8</v>
      </c>
      <c r="BD72" s="86">
        <v>87.6</v>
      </c>
      <c r="BS72" s="106">
        <v>5</v>
      </c>
      <c r="BT72" s="106">
        <f t="shared" si="2"/>
        <v>0</v>
      </c>
      <c r="BU72" s="106">
        <f t="shared" si="3"/>
        <v>0</v>
      </c>
      <c r="BW72" s="86" t="str">
        <f>IF('D11'!$BD$5=BY72,'D11'!$BD$4,IF('D11'!$BE$5=BY72,'D11'!$BE$4,IF('D11'!$BF$5=BY72,'D11'!$BF$4,IF('D11'!$BD$7=BY72,'D11'!$BD$6,IF('D11'!$BE$7=BY72,'D11'!$BE$6,IF('D11'!$BF$7=BY72,'D11'!$BF$6,""))))))</f>
        <v/>
      </c>
      <c r="BY72" s="86">
        <f t="shared" si="1"/>
        <v>8</v>
      </c>
    </row>
    <row r="73" spans="54:77" ht="14.45" customHeight="1" x14ac:dyDescent="0.25">
      <c r="BB73" s="86">
        <v>4</v>
      </c>
      <c r="BC73" s="86">
        <v>20.8</v>
      </c>
      <c r="BD73" s="86">
        <v>80.5</v>
      </c>
      <c r="BS73" s="106">
        <v>6</v>
      </c>
      <c r="BT73" s="106">
        <f t="shared" si="2"/>
        <v>0</v>
      </c>
      <c r="BU73" s="106">
        <f t="shared" si="3"/>
        <v>0</v>
      </c>
      <c r="BW73" s="86" t="str">
        <f>IF('D11'!$BD$5=BY73,'D11'!$BD$4,IF('D11'!$BE$5=BY73,'D11'!$BE$4,IF('D11'!$BF$5=BY73,'D11'!$BF$4,IF('D11'!$BD$7=BY73,'D11'!$BD$6,IF('D11'!$BE$7=BY73,'D11'!$BE$6,IF('D11'!$BF$7=BY73,'D11'!$BF$6,""))))))</f>
        <v/>
      </c>
      <c r="BY73" s="86">
        <f t="shared" si="1"/>
        <v>9</v>
      </c>
    </row>
    <row r="74" spans="54:77" x14ac:dyDescent="0.25">
      <c r="BB74" s="86">
        <v>5</v>
      </c>
      <c r="BC74" s="86">
        <v>14</v>
      </c>
      <c r="BD74" s="86">
        <v>80</v>
      </c>
      <c r="BS74" s="106">
        <v>7</v>
      </c>
      <c r="BT74" s="106">
        <f t="shared" si="2"/>
        <v>0</v>
      </c>
      <c r="BU74" s="106">
        <f t="shared" si="3"/>
        <v>0</v>
      </c>
      <c r="BW74" s="86" t="str">
        <f>IF('D11'!$BD$5=BY74,'D11'!$BD$4,IF('D11'!$BE$5=BY74,'D11'!$BE$4,IF('D11'!$BF$5=BY74,'D11'!$BF$4,IF('D11'!$BD$7=BY74,'D11'!$BD$6,IF('D11'!$BE$7=BY74,'D11'!$BE$6,IF('D11'!$BF$7=BY74,'D11'!$BF$6,""))))))</f>
        <v/>
      </c>
      <c r="BY74" s="86">
        <f t="shared" si="1"/>
        <v>10</v>
      </c>
    </row>
    <row r="75" spans="54:77" x14ac:dyDescent="0.25">
      <c r="BB75" s="86">
        <v>6</v>
      </c>
      <c r="BC75" s="86">
        <v>16</v>
      </c>
      <c r="BD75" s="86">
        <v>74</v>
      </c>
      <c r="BS75" s="106">
        <v>8</v>
      </c>
      <c r="BT75" s="106">
        <f t="shared" si="2"/>
        <v>0</v>
      </c>
      <c r="BU75" s="106">
        <f t="shared" si="3"/>
        <v>0</v>
      </c>
      <c r="BW75" s="86" t="str">
        <f>IF('D11'!$BD$5=BY75,'D11'!$BD$4,IF('D11'!$BE$5=BY75,'D11'!$BE$4,IF('D11'!$BF$5=BY75,'D11'!$BF$4,IF('D11'!$BD$7=BY75,'D11'!$BD$6,IF('D11'!$BE$7=BY75,'D11'!$BE$6,IF('D11'!$BF$7=BY75,'D11'!$BF$6,""))))))</f>
        <v/>
      </c>
      <c r="BY75" s="86">
        <f t="shared" si="1"/>
        <v>11</v>
      </c>
    </row>
    <row r="76" spans="54:77" x14ac:dyDescent="0.25">
      <c r="BB76" s="86">
        <v>7</v>
      </c>
      <c r="BC76" s="86">
        <v>16.5</v>
      </c>
      <c r="BD76" s="86">
        <v>72</v>
      </c>
      <c r="BS76" s="106">
        <v>9</v>
      </c>
      <c r="BT76" s="106">
        <f t="shared" si="2"/>
        <v>0</v>
      </c>
      <c r="BU76" s="106">
        <f t="shared" si="3"/>
        <v>0</v>
      </c>
      <c r="BW76" s="86" t="str">
        <f>IF('D11'!$BD$5=BY76,'D11'!$BD$4,IF('D11'!$BE$5=BY76,'D11'!$BE$4,IF('D11'!$BF$5=BY76,'D11'!$BF$4,IF('D11'!$BD$7=BY76,'D11'!$BD$6,IF('D11'!$BE$7=BY76,'D11'!$BE$6,IF('D11'!$BF$7=BY76,'D11'!$BF$6,""))))))</f>
        <v/>
      </c>
      <c r="BY76" s="86">
        <f t="shared" si="1"/>
        <v>12</v>
      </c>
    </row>
    <row r="77" spans="54:77" ht="26.25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S77" s="106">
        <v>10</v>
      </c>
      <c r="BT77" s="106">
        <f t="shared" si="2"/>
        <v>0</v>
      </c>
      <c r="BU77" s="106">
        <f t="shared" si="3"/>
        <v>0</v>
      </c>
      <c r="BW77" s="86" t="str">
        <f>IF('D11'!$BD$5=BY77,'D11'!$BD$4,IF('D11'!$BE$5=BY77,'D11'!$BE$4,IF('D11'!$BF$5=BY77,'D11'!$BF$4,IF('D11'!$BD$7=BY77,'D11'!$BD$6,IF('D11'!$BE$7=BY77,'D11'!$BE$6,IF('D11'!$BF$7=BY77,'D11'!$BF$6,""))))))</f>
        <v/>
      </c>
      <c r="BY77" s="86">
        <f t="shared" si="1"/>
        <v>13</v>
      </c>
    </row>
    <row r="78" spans="54:77" ht="26.25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S78" s="106">
        <v>11</v>
      </c>
      <c r="BT78" s="106">
        <f t="shared" si="2"/>
        <v>0</v>
      </c>
      <c r="BU78" s="106">
        <f t="shared" si="3"/>
        <v>0</v>
      </c>
      <c r="BW78" s="86" t="str">
        <f>IF('D11'!$BD$5=BY78,'D11'!$BD$4,IF('D11'!$BE$5=BY78,'D11'!$BE$4,IF('D11'!$BF$5=BY78,'D11'!$BF$4,IF('D11'!$BD$7=BY78,'D11'!$BD$6,IF('D11'!$BE$7=BY78,'D11'!$BE$6,IF('D11'!$BF$7=BY78,'D11'!$BF$6,""))))))</f>
        <v/>
      </c>
      <c r="BY78" s="86">
        <f t="shared" si="1"/>
        <v>14</v>
      </c>
    </row>
    <row r="79" spans="54:77" x14ac:dyDescent="0.25">
      <c r="BB79" s="86">
        <v>10</v>
      </c>
      <c r="BC79" s="86">
        <v>26</v>
      </c>
      <c r="BD79" s="86">
        <v>81</v>
      </c>
      <c r="BS79" s="106">
        <v>12</v>
      </c>
      <c r="BT79" s="106">
        <f t="shared" si="2"/>
        <v>0</v>
      </c>
      <c r="BU79" s="106">
        <f t="shared" si="3"/>
        <v>0</v>
      </c>
      <c r="BW79" s="86" t="str">
        <f>IF('D11'!$BD$5=BY79,'D11'!$BD$4,IF('D11'!$BE$5=BY79,'D11'!$BE$4,IF('D11'!$BF$5=BY79,'D11'!$BF$4,IF('D11'!$BD$7=BY79,'D11'!$BD$6,IF('D11'!$BE$7=BY79,'D11'!$BE$6,IF('D11'!$BF$7=BY79,'D11'!$BF$6,""))))))</f>
        <v/>
      </c>
      <c r="BY79" s="86">
        <f t="shared" si="1"/>
        <v>15</v>
      </c>
    </row>
    <row r="80" spans="54:77" x14ac:dyDescent="0.25">
      <c r="BB80" s="86">
        <v>11</v>
      </c>
      <c r="BC80" s="86">
        <v>33.200000000000003</v>
      </c>
      <c r="BD80" s="86">
        <v>75.8</v>
      </c>
      <c r="BS80" s="106">
        <v>13</v>
      </c>
      <c r="BT80" s="106">
        <f t="shared" si="2"/>
        <v>0</v>
      </c>
      <c r="BU80" s="106">
        <f t="shared" si="3"/>
        <v>0</v>
      </c>
      <c r="BW80" s="86" t="str">
        <f>IF('D11'!$BD$5=BY80,'D11'!$BD$4,IF('D11'!$BE$5=BY80,'D11'!$BE$4,IF('D11'!$BF$5=BY80,'D11'!$BF$4,IF('D11'!$BD$7=BY80,'D11'!$BD$6,IF('D11'!$BE$7=BY80,'D11'!$BE$6,IF('D11'!$BF$7=BY80,'D11'!$BF$6,""))))))</f>
        <v/>
      </c>
      <c r="BY80" s="86">
        <f t="shared" si="1"/>
        <v>16</v>
      </c>
    </row>
    <row r="81" spans="1:77" ht="14.45" customHeight="1" x14ac:dyDescent="0.25">
      <c r="BB81" s="86">
        <v>12</v>
      </c>
      <c r="BC81" s="86">
        <v>37.200000000000003</v>
      </c>
      <c r="BD81" s="86">
        <v>81</v>
      </c>
      <c r="BS81" s="106">
        <v>14</v>
      </c>
      <c r="BT81" s="106">
        <f t="shared" si="2"/>
        <v>0</v>
      </c>
      <c r="BU81" s="106">
        <f t="shared" si="3"/>
        <v>0</v>
      </c>
      <c r="BW81" s="86" t="str">
        <f>IF('D11'!$BD$5=BY81,'D11'!$BD$4,IF('D11'!$BE$5=BY81,'D11'!$BE$4,IF('D11'!$BF$5=BY81,'D11'!$BF$4,IF('D11'!$BD$7=BY81,'D11'!$BD$6,IF('D11'!$BE$7=BY81,'D11'!$BE$6,IF('D11'!$BF$7=BY81,'D11'!$BF$6,""))))))</f>
        <v/>
      </c>
      <c r="BY81" s="86">
        <f t="shared" si="1"/>
        <v>17</v>
      </c>
    </row>
    <row r="82" spans="1:77" ht="14.45" customHeight="1" x14ac:dyDescent="0.25">
      <c r="BB82" s="86">
        <v>13</v>
      </c>
      <c r="BC82" s="86">
        <v>39</v>
      </c>
      <c r="BD82" s="86">
        <v>85</v>
      </c>
      <c r="BS82" s="106">
        <v>15</v>
      </c>
      <c r="BT82" s="106">
        <f t="shared" si="2"/>
        <v>0</v>
      </c>
      <c r="BU82" s="106">
        <f t="shared" si="3"/>
        <v>0</v>
      </c>
      <c r="BW82" s="86" t="str">
        <f>IF('D11'!$BD$5=BY82,'D11'!$BD$4,IF('D11'!$BE$5=BY82,'D11'!$BE$4,IF('D11'!$BF$5=BY82,'D11'!$BF$4,IF('D11'!$BD$7=BY82,'D11'!$BD$6,IF('D11'!$BE$7=BY82,'D11'!$BE$6,IF('D11'!$BF$7=BY82,'D11'!$BF$6,""))))))</f>
        <v/>
      </c>
      <c r="BY82" s="86">
        <f t="shared" si="1"/>
        <v>18</v>
      </c>
    </row>
    <row r="83" spans="1:77" ht="14.45" customHeight="1" x14ac:dyDescent="0.25">
      <c r="BB83" s="86">
        <v>14</v>
      </c>
      <c r="BC83" s="86">
        <v>40</v>
      </c>
      <c r="BD83" s="86">
        <v>77</v>
      </c>
      <c r="BS83" s="106">
        <v>16</v>
      </c>
      <c r="BT83" s="106">
        <f t="shared" si="2"/>
        <v>0</v>
      </c>
      <c r="BU83" s="106">
        <f t="shared" si="3"/>
        <v>0</v>
      </c>
      <c r="BW83" s="86" t="str">
        <f>IF('D11'!$BD$5=BY83,'D11'!$BD$4,IF('D11'!$BE$5=BY83,'D11'!$BE$4,IF('D11'!$BF$5=BY83,'D11'!$BF$4,IF('D11'!$BD$7=BY83,'D11'!$BD$6,IF('D11'!$BE$7=BY83,'D11'!$BE$6,IF('D11'!$BF$7=BY83,'D11'!$BF$6,""))))))</f>
        <v/>
      </c>
      <c r="BY83" s="86">
        <f t="shared" si="1"/>
        <v>19</v>
      </c>
    </row>
    <row r="84" spans="1:77" ht="25.15" customHeight="1" x14ac:dyDescent="0.35">
      <c r="AI84" s="113"/>
      <c r="BB84" s="86">
        <v>15</v>
      </c>
      <c r="BC84" s="86">
        <v>38.299999999999997</v>
      </c>
      <c r="BD84" s="86">
        <v>75</v>
      </c>
      <c r="BS84" s="106">
        <v>17</v>
      </c>
      <c r="BT84" s="106">
        <f t="shared" si="2"/>
        <v>0</v>
      </c>
      <c r="BU84" s="106">
        <f t="shared" si="3"/>
        <v>0</v>
      </c>
      <c r="BW84" s="86" t="str">
        <f>IF('D11'!$BD$5=BY84,'D11'!$BD$4,IF('D11'!$BE$5=BY84,'D11'!$BE$4,IF('D11'!$BF$5=BY84,'D11'!$BF$4,IF('D11'!$BD$7=BY84,'D11'!$BD$6,IF('D11'!$BE$7=BY84,'D11'!$BE$6,IF('D11'!$BF$7=BY84,'D11'!$BF$6,""))))))</f>
        <v/>
      </c>
      <c r="BY84" s="86">
        <f t="shared" si="1"/>
        <v>20</v>
      </c>
    </row>
    <row r="85" spans="1:77" ht="25.15" customHeight="1" x14ac:dyDescent="0.35">
      <c r="AI85" s="113"/>
      <c r="AN85" s="86">
        <v>1</v>
      </c>
      <c r="AO85" s="86">
        <v>-10</v>
      </c>
      <c r="AP85" s="86">
        <v>4</v>
      </c>
      <c r="BB85" s="86">
        <v>16</v>
      </c>
      <c r="BC85" s="86">
        <v>37.200000000000003</v>
      </c>
      <c r="BD85" s="86">
        <v>72.8</v>
      </c>
      <c r="BS85" s="106">
        <v>18</v>
      </c>
      <c r="BT85" s="106">
        <f t="shared" si="2"/>
        <v>0</v>
      </c>
      <c r="BU85" s="106">
        <f t="shared" si="3"/>
        <v>0</v>
      </c>
      <c r="BW85" s="86" t="str">
        <f>IF('D11'!$BD$5=BY85,'D11'!$BD$4,IF('D11'!$BE$5=BY85,'D11'!$BE$4,IF('D11'!$BF$5=BY85,'D11'!$BF$4,IF('D11'!$BD$7=BY85,'D11'!$BD$6,IF('D11'!$BE$7=BY85,'D11'!$BE$6,IF('D11'!$BF$7=BY85,'D11'!$BF$6,""))))))</f>
        <v/>
      </c>
      <c r="BY85" s="86">
        <f t="shared" si="1"/>
        <v>21</v>
      </c>
    </row>
    <row r="86" spans="1:77" ht="25.15" customHeight="1" x14ac:dyDescent="0.35">
      <c r="AI86" s="113"/>
      <c r="AN86" s="527">
        <v>1.2</v>
      </c>
      <c r="AO86" s="527"/>
      <c r="AP86" s="527"/>
      <c r="BB86" s="86">
        <v>17</v>
      </c>
      <c r="BC86" s="86">
        <v>46.8</v>
      </c>
      <c r="BD86" s="86">
        <v>72.5</v>
      </c>
      <c r="BS86" s="106">
        <v>19</v>
      </c>
      <c r="BT86" s="106">
        <f t="shared" si="2"/>
        <v>0</v>
      </c>
      <c r="BU86" s="106">
        <f t="shared" si="3"/>
        <v>0</v>
      </c>
      <c r="BW86" s="86" t="str">
        <f>IF('D11'!$BD$5=BY86,'D11'!$BD$4,IF('D11'!$BE$5=BY86,'D11'!$BE$4,IF('D11'!$BF$5=BY86,'D11'!$BF$4,IF('D11'!$BD$7=BY86,'D11'!$BD$6,IF('D11'!$BE$7=BY86,'D11'!$BE$6,IF('D11'!$BF$7=BY86,'D11'!$BF$6,""))))))</f>
        <v/>
      </c>
      <c r="BY86" s="86">
        <f t="shared" si="1"/>
        <v>22</v>
      </c>
    </row>
    <row r="87" spans="1:77" ht="25.15" customHeight="1" thickBot="1" x14ac:dyDescent="0.3">
      <c r="AN87" s="527"/>
      <c r="AO87" s="527"/>
      <c r="AP87" s="527"/>
      <c r="BB87" s="86">
        <v>18</v>
      </c>
      <c r="BC87" s="86">
        <v>72.7</v>
      </c>
      <c r="BD87" s="86">
        <v>81.5</v>
      </c>
      <c r="BS87" s="106">
        <v>20</v>
      </c>
      <c r="BT87" s="106">
        <f t="shared" si="2"/>
        <v>0</v>
      </c>
      <c r="BU87" s="106">
        <f t="shared" si="3"/>
        <v>0</v>
      </c>
      <c r="BW87" s="86" t="str">
        <f>IF('D11'!$BD$5=BY87,'D11'!$BD$4,IF('D11'!$BE$5=BY87,'D11'!$BE$4,IF('D11'!$BF$5=BY87,'D11'!$BF$4,IF('D11'!$BD$7=BY87,'D11'!$BD$6,IF('D11'!$BE$7=BY87,'D11'!$BE$6,IF('D11'!$BF$7=BY87,'D11'!$BF$6,""))))))</f>
        <v/>
      </c>
      <c r="BY87" s="86">
        <f t="shared" si="1"/>
        <v>23</v>
      </c>
    </row>
    <row r="88" spans="1:77" ht="25.15" customHeight="1" x14ac:dyDescent="0.25">
      <c r="B88" s="505">
        <f>SUM(AB47:AB53)</f>
        <v>2311.1825077219669</v>
      </c>
      <c r="C88" s="506"/>
      <c r="D88" s="506"/>
      <c r="E88" s="506"/>
      <c r="F88" s="511" t="s">
        <v>10</v>
      </c>
      <c r="G88" s="512"/>
      <c r="AN88" s="106" t="s">
        <v>4</v>
      </c>
      <c r="AO88" s="106" t="s">
        <v>3</v>
      </c>
      <c r="AP88" s="106" t="s">
        <v>2</v>
      </c>
      <c r="BB88" s="86">
        <v>19</v>
      </c>
      <c r="BC88" s="86">
        <v>83</v>
      </c>
      <c r="BD88" s="86">
        <v>80.2</v>
      </c>
      <c r="BS88" s="106">
        <v>21</v>
      </c>
      <c r="BT88" s="106">
        <f t="shared" si="2"/>
        <v>0</v>
      </c>
      <c r="BU88" s="106">
        <f t="shared" si="3"/>
        <v>0</v>
      </c>
      <c r="BW88" s="86" t="str">
        <f>IF('D11'!$BD$5=BY88,'D11'!$BD$4,IF('D11'!$BE$5=BY88,'D11'!$BE$4,IF('D11'!$BF$5=BY88,'D11'!$BF$4,IF('D11'!$BD$7=BY88,'D11'!$BD$6,IF('D11'!$BE$7=BY88,'D11'!$BE$6,IF('D11'!$BF$7=BY88,'D11'!$BF$6,""))))))</f>
        <v/>
      </c>
      <c r="BY88" s="86">
        <f t="shared" si="1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 s="86">
        <f t="shared" ref="AN89:AN120" si="4">BB70</f>
        <v>1</v>
      </c>
      <c r="AO89" s="86">
        <f t="shared" ref="AO89:AO120" si="5">(BC70+$AO$85)*$AN$85</f>
        <v>11.8</v>
      </c>
      <c r="AP89" s="86">
        <f t="shared" ref="AP89:AP120" si="6">(BD70+$AP$85)*$AN$85</f>
        <v>94.5</v>
      </c>
      <c r="BB89" s="86">
        <v>20</v>
      </c>
      <c r="BC89" s="86">
        <v>88.5</v>
      </c>
      <c r="BD89" s="86">
        <v>78.8</v>
      </c>
      <c r="BS89" s="106">
        <v>22</v>
      </c>
      <c r="BT89" s="106">
        <f t="shared" si="2"/>
        <v>0</v>
      </c>
      <c r="BU89" s="106">
        <f t="shared" si="3"/>
        <v>0</v>
      </c>
      <c r="BW89" s="86" t="str">
        <f>IF('D11'!$BD$5=BY89,'D11'!$BD$4,IF('D11'!$BE$5=BY89,'D11'!$BE$4,IF('D11'!$BF$5=BY89,'D11'!$BF$4,IF('D11'!$BD$7=BY89,'D11'!$BD$6,IF('D11'!$BE$7=BY89,'D11'!$BE$6,IF('D11'!$BF$7=BY89,'D11'!$BF$6,""))))))</f>
        <v/>
      </c>
      <c r="BY89" s="86">
        <f t="shared" si="1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 s="86">
        <f t="shared" si="4"/>
        <v>2</v>
      </c>
      <c r="AO90" s="86">
        <f t="shared" si="5"/>
        <v>11.8</v>
      </c>
      <c r="AP90" s="86">
        <f t="shared" si="6"/>
        <v>91.6</v>
      </c>
      <c r="BB90" s="86">
        <v>21</v>
      </c>
      <c r="BC90" s="86">
        <v>91</v>
      </c>
      <c r="BD90" s="86">
        <v>77</v>
      </c>
      <c r="BS90" s="106">
        <v>23</v>
      </c>
      <c r="BT90" s="106">
        <f t="shared" si="2"/>
        <v>0</v>
      </c>
      <c r="BU90" s="106">
        <f t="shared" si="3"/>
        <v>0</v>
      </c>
      <c r="BW90" s="86" t="str">
        <f>IF('D11'!$BD$5=BY90,'D11'!$BD$4,IF('D11'!$BE$5=BY90,'D11'!$BE$4,IF('D11'!$BF$5=BY90,'D11'!$BF$4,IF('D11'!$BD$7=BY90,'D11'!$BD$6,IF('D11'!$BE$7=BY90,'D11'!$BE$6,IF('D11'!$BF$7=BY90,'D11'!$BF$6,""))))))</f>
        <v/>
      </c>
      <c r="BY90" s="86">
        <f t="shared" si="1"/>
        <v>26</v>
      </c>
    </row>
    <row r="91" spans="1:77" x14ac:dyDescent="0.25">
      <c r="AN91" s="86">
        <f t="shared" si="4"/>
        <v>3</v>
      </c>
      <c r="AO91" s="86">
        <f t="shared" si="5"/>
        <v>8.8000000000000007</v>
      </c>
      <c r="AP91" s="86">
        <f t="shared" si="6"/>
        <v>91.6</v>
      </c>
      <c r="BB91" s="86">
        <v>22</v>
      </c>
      <c r="BC91" s="86">
        <v>87</v>
      </c>
      <c r="BD91" s="86">
        <v>73.400000000000006</v>
      </c>
      <c r="BS91" s="106">
        <v>24</v>
      </c>
      <c r="BT91" s="106">
        <f t="shared" si="2"/>
        <v>0</v>
      </c>
      <c r="BU91" s="106">
        <f t="shared" si="3"/>
        <v>0</v>
      </c>
      <c r="BW91" s="86" t="str">
        <f>IF('D11'!$BD$5=BY91,'D11'!$BD$4,IF('D11'!$BE$5=BY91,'D11'!$BE$4,IF('D11'!$BF$5=BY91,'D11'!$BF$4,IF('D11'!$BD$7=BY91,'D11'!$BD$6,IF('D11'!$BE$7=BY91,'D11'!$BE$6,IF('D11'!$BF$7=BY91,'D11'!$BF$6,""))))))</f>
        <v/>
      </c>
      <c r="BY91" s="86">
        <f t="shared" si="1"/>
        <v>27</v>
      </c>
    </row>
    <row r="92" spans="1:77" x14ac:dyDescent="0.25">
      <c r="AN92" s="86">
        <f t="shared" si="4"/>
        <v>4</v>
      </c>
      <c r="AO92" s="86">
        <f t="shared" si="5"/>
        <v>10.8</v>
      </c>
      <c r="AP92" s="86">
        <f t="shared" si="6"/>
        <v>84.5</v>
      </c>
      <c r="BB92" s="86">
        <v>23</v>
      </c>
      <c r="BC92" s="86">
        <v>76</v>
      </c>
      <c r="BD92" s="86">
        <v>76.5</v>
      </c>
      <c r="BS92" s="106">
        <v>25</v>
      </c>
      <c r="BT92" s="106">
        <f t="shared" si="2"/>
        <v>0</v>
      </c>
      <c r="BU92" s="106">
        <f t="shared" si="3"/>
        <v>0</v>
      </c>
      <c r="BW92" s="86" t="str">
        <f>IF('D11'!$BD$5=BY92,'D11'!$BD$4,IF('D11'!$BE$5=BY92,'D11'!$BE$4,IF('D11'!$BF$5=BY92,'D11'!$BF$4,IF('D11'!$BD$7=BY92,'D11'!$BD$6,IF('D11'!$BE$7=BY92,'D11'!$BE$6,IF('D11'!$BF$7=BY92,'D11'!$BF$6,""))))))</f>
        <v/>
      </c>
      <c r="BY92" s="86">
        <f t="shared" si="1"/>
        <v>28</v>
      </c>
    </row>
    <row r="93" spans="1:77" x14ac:dyDescent="0.25">
      <c r="AN93" s="86">
        <f t="shared" si="4"/>
        <v>5</v>
      </c>
      <c r="AO93" s="86">
        <f t="shared" si="5"/>
        <v>4</v>
      </c>
      <c r="AP93" s="86">
        <f t="shared" si="6"/>
        <v>84</v>
      </c>
      <c r="BB93" s="86">
        <v>24</v>
      </c>
      <c r="BC93" s="86">
        <v>63.8</v>
      </c>
      <c r="BD93" s="86">
        <v>72.8</v>
      </c>
      <c r="BS93" s="106">
        <v>26</v>
      </c>
      <c r="BT93" s="106">
        <f t="shared" si="2"/>
        <v>0</v>
      </c>
      <c r="BU93" s="106">
        <f t="shared" si="3"/>
        <v>0</v>
      </c>
      <c r="BW93" s="86" t="str">
        <f>IF('D11'!$BD$5=BY93,'D11'!$BD$4,IF('D11'!$BE$5=BY93,'D11'!$BE$4,IF('D11'!$BF$5=BY93,'D11'!$BF$4,IF('D11'!$BD$7=BY93,'D11'!$BD$6,IF('D11'!$BE$7=BY93,'D11'!$BE$6,IF('D11'!$BF$7=BY93,'D11'!$BF$6,""))))))</f>
        <v/>
      </c>
      <c r="BY93" s="86">
        <f t="shared" si="1"/>
        <v>29</v>
      </c>
    </row>
    <row r="94" spans="1:77" x14ac:dyDescent="0.25">
      <c r="AN94" s="86">
        <f t="shared" si="4"/>
        <v>6</v>
      </c>
      <c r="AO94" s="86">
        <f t="shared" si="5"/>
        <v>6</v>
      </c>
      <c r="AP94" s="86">
        <f t="shared" si="6"/>
        <v>78</v>
      </c>
      <c r="BB94" s="86">
        <v>25</v>
      </c>
      <c r="BC94" s="86">
        <v>60.8</v>
      </c>
      <c r="BD94" s="86">
        <v>74.099999999999994</v>
      </c>
      <c r="BS94" s="106">
        <v>27</v>
      </c>
      <c r="BT94" s="106">
        <f t="shared" si="2"/>
        <v>0</v>
      </c>
      <c r="BU94" s="106">
        <f t="shared" si="3"/>
        <v>0</v>
      </c>
      <c r="BW94" s="86" t="str">
        <f>IF('D11'!$BD$5=BY94,'D11'!$BD$4,IF('D11'!$BE$5=BY94,'D11'!$BE$4,IF('D11'!$BF$5=BY94,'D11'!$BF$4,IF('D11'!$BD$7=BY94,'D11'!$BD$6,IF('D11'!$BE$7=BY94,'D11'!$BE$6,IF('D11'!$BF$7=BY94,'D11'!$BF$6,""))))))</f>
        <v/>
      </c>
      <c r="BY94" s="86">
        <f t="shared" si="1"/>
        <v>30</v>
      </c>
    </row>
    <row r="95" spans="1:77" x14ac:dyDescent="0.25">
      <c r="AN95" s="86">
        <f t="shared" si="4"/>
        <v>7</v>
      </c>
      <c r="AO95" s="86">
        <f t="shared" si="5"/>
        <v>6.5</v>
      </c>
      <c r="AP95" s="86">
        <f t="shared" si="6"/>
        <v>76</v>
      </c>
      <c r="BB95" s="86">
        <v>26</v>
      </c>
      <c r="BC95" s="86">
        <v>55.8</v>
      </c>
      <c r="BD95" s="86">
        <v>70.5</v>
      </c>
      <c r="BS95" s="106">
        <v>28</v>
      </c>
      <c r="BT95" s="106">
        <f t="shared" si="2"/>
        <v>0</v>
      </c>
      <c r="BU95" s="106">
        <f t="shared" si="3"/>
        <v>0</v>
      </c>
      <c r="BW95" s="86" t="str">
        <f>IF('D11'!$BD$5=BY95,'D11'!$BD$4,IF('D11'!$BE$5=BY95,'D11'!$BE$4,IF('D11'!$BF$5=BY95,'D11'!$BF$4,IF('D11'!$BD$7=BY95,'D11'!$BD$6,IF('D11'!$BE$7=BY95,'D11'!$BE$6,IF('D11'!$BF$7=BY95,'D11'!$BF$6,""))))))</f>
        <v/>
      </c>
      <c r="BY95" s="86">
        <f t="shared" si="1"/>
        <v>31</v>
      </c>
    </row>
    <row r="96" spans="1:77" x14ac:dyDescent="0.25">
      <c r="AN96" s="86">
        <f t="shared" si="4"/>
        <v>8</v>
      </c>
      <c r="AO96" s="86">
        <f t="shared" si="5"/>
        <v>14</v>
      </c>
      <c r="AP96" s="86">
        <f t="shared" si="6"/>
        <v>75.5</v>
      </c>
      <c r="BB96" s="86">
        <v>27</v>
      </c>
      <c r="BC96" s="86">
        <v>49.3</v>
      </c>
      <c r="BD96" s="86">
        <v>66.2</v>
      </c>
      <c r="BS96" s="106">
        <v>29</v>
      </c>
      <c r="BT96" s="106">
        <f t="shared" si="2"/>
        <v>0</v>
      </c>
      <c r="BU96" s="106">
        <f t="shared" si="3"/>
        <v>0</v>
      </c>
      <c r="BW96" s="86" t="str">
        <f>IF('D11'!$BD$5=BY96,'D11'!$BD$4,IF('D11'!$BE$5=BY96,'D11'!$BE$4,IF('D11'!$BF$5=BY96,'D11'!$BF$4,IF('D11'!$BD$7=BY96,'D11'!$BD$6,IF('D11'!$BE$7=BY96,'D11'!$BE$6,IF('D11'!$BF$7=BY96,'D11'!$BF$6,""))))))</f>
        <v/>
      </c>
      <c r="BY96" s="86">
        <f t="shared" si="1"/>
        <v>32</v>
      </c>
    </row>
    <row r="97" spans="40:77" x14ac:dyDescent="0.25">
      <c r="AN97" s="86">
        <f t="shared" si="4"/>
        <v>9</v>
      </c>
      <c r="AO97" s="86">
        <f t="shared" si="5"/>
        <v>14</v>
      </c>
      <c r="AP97" s="86">
        <f t="shared" si="6"/>
        <v>83</v>
      </c>
      <c r="BB97" s="86">
        <v>28</v>
      </c>
      <c r="BC97" s="86">
        <v>48.8</v>
      </c>
      <c r="BD97" s="86">
        <v>68.5</v>
      </c>
      <c r="BS97" s="106">
        <v>30</v>
      </c>
      <c r="BT97" s="106">
        <f t="shared" si="2"/>
        <v>0</v>
      </c>
      <c r="BU97" s="106">
        <f t="shared" si="3"/>
        <v>0</v>
      </c>
      <c r="BW97" s="86" t="str">
        <f>IF('D11'!$BD$5=BY97,'D11'!$BD$4,IF('D11'!$BE$5=BY97,'D11'!$BE$4,IF('D11'!$BF$5=BY97,'D11'!$BF$4,IF('D11'!$BD$7=BY97,'D11'!$BD$6,IF('D11'!$BE$7=BY97,'D11'!$BE$6,IF('D11'!$BF$7=BY97,'D11'!$BF$6,""))))))</f>
        <v/>
      </c>
      <c r="BY97" s="86">
        <f t="shared" si="1"/>
        <v>33</v>
      </c>
    </row>
    <row r="98" spans="40:77" x14ac:dyDescent="0.25">
      <c r="AN98" s="86">
        <f t="shared" si="4"/>
        <v>10</v>
      </c>
      <c r="AO98" s="86">
        <f t="shared" si="5"/>
        <v>16</v>
      </c>
      <c r="AP98" s="86">
        <f t="shared" si="6"/>
        <v>85</v>
      </c>
      <c r="BB98" s="86">
        <v>29</v>
      </c>
      <c r="BC98" s="86">
        <v>43.5</v>
      </c>
      <c r="BD98" s="86">
        <v>66</v>
      </c>
      <c r="BS98" s="106">
        <v>31</v>
      </c>
      <c r="BT98" s="106">
        <f t="shared" si="2"/>
        <v>0</v>
      </c>
      <c r="BU98" s="106">
        <f t="shared" si="3"/>
        <v>0</v>
      </c>
      <c r="BW98" s="86" t="str">
        <f>IF('D11'!$BD$5=BY98,'D11'!$BD$4,IF('D11'!$BE$5=BY98,'D11'!$BE$4,IF('D11'!$BF$5=BY98,'D11'!$BF$4,IF('D11'!$BD$7=BY98,'D11'!$BD$6,IF('D11'!$BE$7=BY98,'D11'!$BE$6,IF('D11'!$BF$7=BY98,'D11'!$BF$6,""))))))</f>
        <v/>
      </c>
      <c r="BY98" s="86">
        <f t="shared" ref="BY98:BY129" si="7">BY97+1</f>
        <v>34</v>
      </c>
    </row>
    <row r="99" spans="40:77" x14ac:dyDescent="0.25">
      <c r="AN99" s="86">
        <f t="shared" si="4"/>
        <v>11</v>
      </c>
      <c r="AO99" s="86">
        <f t="shared" si="5"/>
        <v>23.200000000000003</v>
      </c>
      <c r="AP99" s="86">
        <f t="shared" si="6"/>
        <v>79.8</v>
      </c>
      <c r="BB99" s="86">
        <v>30</v>
      </c>
      <c r="BC99" s="86">
        <v>44</v>
      </c>
      <c r="BD99" s="86">
        <v>68.5</v>
      </c>
      <c r="BS99" s="106">
        <v>32</v>
      </c>
      <c r="BT99" s="106">
        <f t="shared" si="2"/>
        <v>0</v>
      </c>
      <c r="BU99" s="106">
        <f t="shared" si="3"/>
        <v>0</v>
      </c>
      <c r="BW99" s="86" t="str">
        <f>IF('D11'!$BD$5=BY99,'D11'!$BD$4,IF('D11'!$BE$5=BY99,'D11'!$BE$4,IF('D11'!$BF$5=BY99,'D11'!$BF$4,IF('D11'!$BD$7=BY99,'D11'!$BD$6,IF('D11'!$BE$7=BY99,'D11'!$BE$6,IF('D11'!$BF$7=BY99,'D11'!$BF$6,""))))))</f>
        <v/>
      </c>
      <c r="BY99" s="86">
        <f t="shared" si="7"/>
        <v>35</v>
      </c>
    </row>
    <row r="100" spans="40:77" x14ac:dyDescent="0.25">
      <c r="AN100" s="86">
        <f t="shared" si="4"/>
        <v>12</v>
      </c>
      <c r="AO100" s="86">
        <f t="shared" si="5"/>
        <v>27.200000000000003</v>
      </c>
      <c r="AP100" s="86">
        <f t="shared" si="6"/>
        <v>85</v>
      </c>
      <c r="BB100" s="86">
        <v>31</v>
      </c>
      <c r="BC100" s="86">
        <v>37.5</v>
      </c>
      <c r="BD100" s="86">
        <v>69</v>
      </c>
      <c r="BS100" s="106">
        <v>33</v>
      </c>
      <c r="BT100" s="106">
        <f t="shared" ref="BT100:BT131" si="8">IF($BD$5=BS100,AO121,IF($BE$5=BS100,AO121,IF($BF$5=BS100,AO121,IF($BD$7=BS100,AO121,IF($BE$7=BS100,AO121,IF($BF$7=BS100,AO121,0))))))</f>
        <v>0</v>
      </c>
      <c r="BU100" s="106">
        <f t="shared" ref="BU100:BU131" si="9">IF($BD$5=BS100,AP121,IF($BE$5=BS100,AP121,IF($BF$5=BS100,AP121,IF($BD$7=BS100,AP121,IF($BE$7=BS100,AP121,IF($BF$7=BS100,AP121,0))))))</f>
        <v>0</v>
      </c>
      <c r="BW100" s="86" t="str">
        <f>IF('D11'!$BD$5=BY100,'D11'!$BD$4,IF('D11'!$BE$5=BY100,'D11'!$BE$4,IF('D11'!$BF$5=BY100,'D11'!$BF$4,IF('D11'!$BD$7=BY100,'D11'!$BD$6,IF('D11'!$BE$7=BY100,'D11'!$BE$6,IF('D11'!$BF$7=BY100,'D11'!$BF$6,""))))))</f>
        <v/>
      </c>
      <c r="BY100" s="86">
        <f t="shared" si="7"/>
        <v>36</v>
      </c>
    </row>
    <row r="101" spans="40:77" x14ac:dyDescent="0.25">
      <c r="AN101" s="86">
        <f t="shared" si="4"/>
        <v>13</v>
      </c>
      <c r="AO101" s="86">
        <f t="shared" si="5"/>
        <v>29</v>
      </c>
      <c r="AP101" s="86">
        <f t="shared" si="6"/>
        <v>89</v>
      </c>
      <c r="BB101" s="86">
        <v>32</v>
      </c>
      <c r="BC101" s="86">
        <v>33.5</v>
      </c>
      <c r="BD101" s="86">
        <v>67</v>
      </c>
      <c r="BS101" s="106">
        <v>34</v>
      </c>
      <c r="BT101" s="106">
        <f t="shared" si="8"/>
        <v>0</v>
      </c>
      <c r="BU101" s="106">
        <f t="shared" si="9"/>
        <v>0</v>
      </c>
      <c r="BW101" s="86" t="str">
        <f>IF('D11'!$BD$5=BY101,'D11'!$BD$4,IF('D11'!$BE$5=BY101,'D11'!$BE$4,IF('D11'!$BF$5=BY101,'D11'!$BF$4,IF('D11'!$BD$7=BY101,'D11'!$BD$6,IF('D11'!$BE$7=BY101,'D11'!$BE$6,IF('D11'!$BF$7=BY101,'D11'!$BF$6,""))))))</f>
        <v/>
      </c>
      <c r="BY101" s="86">
        <f t="shared" si="7"/>
        <v>37</v>
      </c>
    </row>
    <row r="102" spans="40:77" x14ac:dyDescent="0.25">
      <c r="AN102" s="86">
        <f t="shared" si="4"/>
        <v>14</v>
      </c>
      <c r="AO102" s="86">
        <f t="shared" si="5"/>
        <v>30</v>
      </c>
      <c r="AP102" s="86">
        <f t="shared" si="6"/>
        <v>81</v>
      </c>
      <c r="BB102" s="86">
        <v>33</v>
      </c>
      <c r="BC102" s="86">
        <v>35</v>
      </c>
      <c r="BD102" s="86">
        <v>69</v>
      </c>
      <c r="BS102" s="106">
        <v>35</v>
      </c>
      <c r="BT102" s="106">
        <f t="shared" si="8"/>
        <v>0</v>
      </c>
      <c r="BU102" s="106">
        <f t="shared" si="9"/>
        <v>0</v>
      </c>
      <c r="BW102" s="86" t="str">
        <f>IF('D11'!$BD$5=BY102,'D11'!$BD$4,IF('D11'!$BE$5=BY102,'D11'!$BE$4,IF('D11'!$BF$5=BY102,'D11'!$BF$4,IF('D11'!$BD$7=BY102,'D11'!$BD$6,IF('D11'!$BE$7=BY102,'D11'!$BE$6,IF('D11'!$BF$7=BY102,'D11'!$BF$6,""))))))</f>
        <v/>
      </c>
      <c r="BY102" s="86">
        <f t="shared" si="7"/>
        <v>38</v>
      </c>
    </row>
    <row r="103" spans="40:77" x14ac:dyDescent="0.25">
      <c r="AN103" s="86">
        <f t="shared" si="4"/>
        <v>15</v>
      </c>
      <c r="AO103" s="86">
        <f t="shared" si="5"/>
        <v>28.299999999999997</v>
      </c>
      <c r="AP103" s="86">
        <f t="shared" si="6"/>
        <v>79</v>
      </c>
      <c r="BB103" s="86">
        <v>34</v>
      </c>
      <c r="BC103" s="86">
        <v>33</v>
      </c>
      <c r="BD103" s="86">
        <v>69.5</v>
      </c>
      <c r="BS103" s="106">
        <v>36</v>
      </c>
      <c r="BT103" s="106">
        <f t="shared" si="8"/>
        <v>0</v>
      </c>
      <c r="BU103" s="106">
        <f t="shared" si="9"/>
        <v>0</v>
      </c>
      <c r="BW103" s="86" t="str">
        <f>IF('D11'!$BD$5=BY103,'D11'!$BD$4,IF('D11'!$BE$5=BY103,'D11'!$BE$4,IF('D11'!$BF$5=BY103,'D11'!$BF$4,IF('D11'!$BD$7=BY103,'D11'!$BD$6,IF('D11'!$BE$7=BY103,'D11'!$BE$6,IF('D11'!$BF$7=BY103,'D11'!$BF$6,""))))))</f>
        <v/>
      </c>
      <c r="BY103" s="86">
        <f t="shared" si="7"/>
        <v>39</v>
      </c>
    </row>
    <row r="104" spans="40:77" x14ac:dyDescent="0.25">
      <c r="AN104" s="86">
        <f t="shared" si="4"/>
        <v>16</v>
      </c>
      <c r="AO104" s="86">
        <f t="shared" si="5"/>
        <v>27.200000000000003</v>
      </c>
      <c r="AP104" s="86">
        <f t="shared" si="6"/>
        <v>76.8</v>
      </c>
      <c r="BB104" s="86">
        <v>35</v>
      </c>
      <c r="BC104" s="86">
        <v>31</v>
      </c>
      <c r="BD104" s="86">
        <v>70.5</v>
      </c>
      <c r="BS104" s="106">
        <v>37</v>
      </c>
      <c r="BT104" s="106">
        <f t="shared" si="8"/>
        <v>0</v>
      </c>
      <c r="BU104" s="106">
        <f t="shared" si="9"/>
        <v>0</v>
      </c>
      <c r="BW104" s="86" t="str">
        <f>IF('D11'!$BD$5=BY104,'D11'!$BD$4,IF('D11'!$BE$5=BY104,'D11'!$BE$4,IF('D11'!$BF$5=BY104,'D11'!$BF$4,IF('D11'!$BD$7=BY104,'D11'!$BD$6,IF('D11'!$BE$7=BY104,'D11'!$BE$6,IF('D11'!$BF$7=BY104,'D11'!$BF$6,""))))))</f>
        <v/>
      </c>
      <c r="BY104" s="86">
        <f t="shared" si="7"/>
        <v>40</v>
      </c>
    </row>
    <row r="105" spans="40:77" x14ac:dyDescent="0.25">
      <c r="AN105" s="86">
        <f t="shared" si="4"/>
        <v>17</v>
      </c>
      <c r="AO105" s="86">
        <f t="shared" si="5"/>
        <v>36.799999999999997</v>
      </c>
      <c r="AP105" s="86">
        <f t="shared" si="6"/>
        <v>76.5</v>
      </c>
      <c r="BB105" s="86">
        <v>36</v>
      </c>
      <c r="BC105" s="86">
        <v>24</v>
      </c>
      <c r="BD105" s="86">
        <v>66.5</v>
      </c>
      <c r="BS105" s="106">
        <v>38</v>
      </c>
      <c r="BT105" s="106">
        <f t="shared" si="8"/>
        <v>0</v>
      </c>
      <c r="BU105" s="106">
        <f t="shared" si="9"/>
        <v>0</v>
      </c>
      <c r="BW105" s="86" t="str">
        <f>IF('D11'!$BD$5=BY105,'D11'!$BD$4,IF('D11'!$BE$5=BY105,'D11'!$BE$4,IF('D11'!$BF$5=BY105,'D11'!$BF$4,IF('D11'!$BD$7=BY105,'D11'!$BD$6,IF('D11'!$BE$7=BY105,'D11'!$BE$6,IF('D11'!$BF$7=BY105,'D11'!$BF$6,""))))))</f>
        <v/>
      </c>
      <c r="BY105" s="86">
        <f t="shared" si="7"/>
        <v>41</v>
      </c>
    </row>
    <row r="106" spans="40:77" x14ac:dyDescent="0.25">
      <c r="AN106" s="86">
        <f t="shared" si="4"/>
        <v>18</v>
      </c>
      <c r="AO106" s="86">
        <f t="shared" si="5"/>
        <v>62.7</v>
      </c>
      <c r="AP106" s="86">
        <f t="shared" si="6"/>
        <v>85.5</v>
      </c>
      <c r="BB106" s="86">
        <v>37</v>
      </c>
      <c r="BC106" s="86">
        <v>32.299999999999997</v>
      </c>
      <c r="BD106" s="86">
        <v>62.4</v>
      </c>
      <c r="BS106" s="106">
        <v>39</v>
      </c>
      <c r="BT106" s="106">
        <f t="shared" si="8"/>
        <v>0</v>
      </c>
      <c r="BU106" s="106">
        <f t="shared" si="9"/>
        <v>0</v>
      </c>
      <c r="BW106" s="86" t="str">
        <f>IF('D11'!$BD$5=BY106,'D11'!$BD$4,IF('D11'!$BE$5=BY106,'D11'!$BE$4,IF('D11'!$BF$5=BY106,'D11'!$BF$4,IF('D11'!$BD$7=BY106,'D11'!$BD$6,IF('D11'!$BE$7=BY106,'D11'!$BE$6,IF('D11'!$BF$7=BY106,'D11'!$BF$6,""))))))</f>
        <v/>
      </c>
      <c r="BY106" s="86">
        <f t="shared" si="7"/>
        <v>42</v>
      </c>
    </row>
    <row r="107" spans="40:77" x14ac:dyDescent="0.25">
      <c r="AN107" s="86">
        <f t="shared" si="4"/>
        <v>19</v>
      </c>
      <c r="AO107" s="86">
        <f t="shared" si="5"/>
        <v>73</v>
      </c>
      <c r="AP107" s="86">
        <f t="shared" si="6"/>
        <v>84.2</v>
      </c>
      <c r="BB107" s="86">
        <v>38</v>
      </c>
      <c r="BC107" s="86">
        <v>35</v>
      </c>
      <c r="BD107" s="86">
        <v>62.3</v>
      </c>
      <c r="BS107" s="106">
        <v>40</v>
      </c>
      <c r="BT107" s="106">
        <f t="shared" si="8"/>
        <v>0</v>
      </c>
      <c r="BU107" s="106">
        <f t="shared" si="9"/>
        <v>0</v>
      </c>
      <c r="BW107" s="86" t="str">
        <f>IF('D11'!$BD$5=BY107,'D11'!$BD$4,IF('D11'!$BE$5=BY107,'D11'!$BE$4,IF('D11'!$BF$5=BY107,'D11'!$BF$4,IF('D11'!$BD$7=BY107,'D11'!$BD$6,IF('D11'!$BE$7=BY107,'D11'!$BE$6,IF('D11'!$BF$7=BY107,'D11'!$BF$6,""))))))</f>
        <v/>
      </c>
      <c r="BY107" s="86">
        <f t="shared" si="7"/>
        <v>43</v>
      </c>
    </row>
    <row r="108" spans="40:77" x14ac:dyDescent="0.25">
      <c r="AN108" s="86">
        <f t="shared" si="4"/>
        <v>20</v>
      </c>
      <c r="AO108" s="86">
        <f t="shared" si="5"/>
        <v>78.5</v>
      </c>
      <c r="AP108" s="86">
        <f t="shared" si="6"/>
        <v>82.8</v>
      </c>
      <c r="BB108" s="86">
        <v>39</v>
      </c>
      <c r="BC108" s="86">
        <v>38</v>
      </c>
      <c r="BD108" s="86">
        <v>62.7</v>
      </c>
      <c r="BS108" s="106">
        <v>41</v>
      </c>
      <c r="BT108" s="106">
        <f t="shared" si="8"/>
        <v>0</v>
      </c>
      <c r="BU108" s="106">
        <f t="shared" si="9"/>
        <v>0</v>
      </c>
      <c r="BW108" s="86" t="str">
        <f>IF('D11'!$BD$5=BY108,'D11'!$BD$4,IF('D11'!$BE$5=BY108,'D11'!$BE$4,IF('D11'!$BF$5=BY108,'D11'!$BF$4,IF('D11'!$BD$7=BY108,'D11'!$BD$6,IF('D11'!$BE$7=BY108,'D11'!$BE$6,IF('D11'!$BF$7=BY108,'D11'!$BF$6,""))))))</f>
        <v/>
      </c>
      <c r="BY108" s="86">
        <f t="shared" si="7"/>
        <v>44</v>
      </c>
    </row>
    <row r="109" spans="40:77" x14ac:dyDescent="0.25">
      <c r="AN109" s="86">
        <f t="shared" si="4"/>
        <v>21</v>
      </c>
      <c r="AO109" s="86">
        <f t="shared" si="5"/>
        <v>81</v>
      </c>
      <c r="AP109" s="86">
        <f t="shared" si="6"/>
        <v>81</v>
      </c>
      <c r="BB109" s="86">
        <v>40</v>
      </c>
      <c r="BC109" s="86">
        <v>41.2</v>
      </c>
      <c r="BD109" s="86">
        <v>62.5</v>
      </c>
      <c r="BS109" s="106">
        <v>42</v>
      </c>
      <c r="BT109" s="106">
        <f t="shared" si="8"/>
        <v>0</v>
      </c>
      <c r="BU109" s="106">
        <f t="shared" si="9"/>
        <v>0</v>
      </c>
      <c r="BW109" s="86" t="str">
        <f>IF('D11'!$BD$5=BY109,'D11'!$BD$4,IF('D11'!$BE$5=BY109,'D11'!$BE$4,IF('D11'!$BF$5=BY109,'D11'!$BF$4,IF('D11'!$BD$7=BY109,'D11'!$BD$6,IF('D11'!$BE$7=BY109,'D11'!$BE$6,IF('D11'!$BF$7=BY109,'D11'!$BF$6,""))))))</f>
        <v/>
      </c>
      <c r="BY109" s="86">
        <f t="shared" si="7"/>
        <v>45</v>
      </c>
    </row>
    <row r="110" spans="40:77" x14ac:dyDescent="0.25">
      <c r="AN110" s="86">
        <f t="shared" si="4"/>
        <v>22</v>
      </c>
      <c r="AO110" s="86">
        <f t="shared" si="5"/>
        <v>77</v>
      </c>
      <c r="AP110" s="86">
        <f t="shared" si="6"/>
        <v>77.400000000000006</v>
      </c>
      <c r="BB110" s="86">
        <v>41</v>
      </c>
      <c r="BC110" s="86">
        <v>48.5</v>
      </c>
      <c r="BD110" s="86">
        <v>62.8</v>
      </c>
      <c r="BS110" s="106">
        <v>43</v>
      </c>
      <c r="BT110" s="106">
        <f t="shared" si="8"/>
        <v>0</v>
      </c>
      <c r="BU110" s="106">
        <f t="shared" si="9"/>
        <v>0</v>
      </c>
      <c r="BW110" s="86" t="str">
        <f>IF('D11'!$BD$5=BY110,'D11'!$BD$4,IF('D11'!$BE$5=BY110,'D11'!$BE$4,IF('D11'!$BF$5=BY110,'D11'!$BF$4,IF('D11'!$BD$7=BY110,'D11'!$BD$6,IF('D11'!$BE$7=BY110,'D11'!$BE$6,IF('D11'!$BF$7=BY110,'D11'!$BF$6,""))))))</f>
        <v/>
      </c>
      <c r="BY110" s="86">
        <f t="shared" si="7"/>
        <v>46</v>
      </c>
    </row>
    <row r="111" spans="40:77" x14ac:dyDescent="0.25">
      <c r="AN111" s="86">
        <f t="shared" si="4"/>
        <v>23</v>
      </c>
      <c r="AO111" s="86">
        <f t="shared" si="5"/>
        <v>66</v>
      </c>
      <c r="AP111" s="86">
        <f t="shared" si="6"/>
        <v>80.5</v>
      </c>
      <c r="BB111" s="86">
        <v>42</v>
      </c>
      <c r="BC111" s="86">
        <v>41.2</v>
      </c>
      <c r="BD111" s="86">
        <v>59.7</v>
      </c>
      <c r="BS111" s="106">
        <v>44</v>
      </c>
      <c r="BT111" s="106">
        <f t="shared" si="8"/>
        <v>0</v>
      </c>
      <c r="BU111" s="106">
        <f t="shared" si="9"/>
        <v>0</v>
      </c>
      <c r="BW111" s="86" t="str">
        <f>IF('D11'!$BD$5=BY111,'D11'!$BD$4,IF('D11'!$BE$5=BY111,'D11'!$BE$4,IF('D11'!$BF$5=BY111,'D11'!$BF$4,IF('D11'!$BD$7=BY111,'D11'!$BD$6,IF('D11'!$BE$7=BY111,'D11'!$BE$6,IF('D11'!$BF$7=BY111,'D11'!$BF$6,""))))))</f>
        <v/>
      </c>
      <c r="BY111" s="86">
        <f t="shared" si="7"/>
        <v>47</v>
      </c>
    </row>
    <row r="112" spans="40:77" x14ac:dyDescent="0.25">
      <c r="AN112" s="86">
        <f t="shared" si="4"/>
        <v>24</v>
      </c>
      <c r="AO112" s="86">
        <f t="shared" si="5"/>
        <v>53.8</v>
      </c>
      <c r="AP112" s="86">
        <f t="shared" si="6"/>
        <v>76.8</v>
      </c>
      <c r="BB112" s="86">
        <v>43</v>
      </c>
      <c r="BC112" s="86">
        <v>40.799999999999997</v>
      </c>
      <c r="BD112" s="86">
        <v>57</v>
      </c>
      <c r="BS112" s="106">
        <v>45</v>
      </c>
      <c r="BT112" s="106">
        <f t="shared" si="8"/>
        <v>0</v>
      </c>
      <c r="BU112" s="106">
        <f t="shared" si="9"/>
        <v>0</v>
      </c>
      <c r="BW112" s="86" t="str">
        <f>IF('D11'!$BD$5=BY112,'D11'!$BD$4,IF('D11'!$BE$5=BY112,'D11'!$BE$4,IF('D11'!$BF$5=BY112,'D11'!$BF$4,IF('D11'!$BD$7=BY112,'D11'!$BD$6,IF('D11'!$BE$7=BY112,'D11'!$BE$6,IF('D11'!$BF$7=BY112,'D11'!$BF$6,""))))))</f>
        <v/>
      </c>
      <c r="BY112" s="86">
        <f t="shared" si="7"/>
        <v>48</v>
      </c>
    </row>
    <row r="113" spans="40:77" x14ac:dyDescent="0.25">
      <c r="AN113" s="86">
        <f t="shared" si="4"/>
        <v>25</v>
      </c>
      <c r="AO113" s="86">
        <f t="shared" si="5"/>
        <v>50.8</v>
      </c>
      <c r="AP113" s="86">
        <f t="shared" si="6"/>
        <v>78.099999999999994</v>
      </c>
      <c r="BB113" s="86">
        <v>44</v>
      </c>
      <c r="BC113" s="86">
        <v>33.4</v>
      </c>
      <c r="BD113" s="86">
        <v>57.5</v>
      </c>
      <c r="BS113" s="106">
        <v>46</v>
      </c>
      <c r="BT113" s="106">
        <f t="shared" si="8"/>
        <v>0</v>
      </c>
      <c r="BU113" s="106">
        <f t="shared" si="9"/>
        <v>0</v>
      </c>
      <c r="BW113" s="86" t="str">
        <f>IF('D11'!$BD$5=BY113,'D11'!$BD$4,IF('D11'!$BE$5=BY113,'D11'!$BE$4,IF('D11'!$BF$5=BY113,'D11'!$BF$4,IF('D11'!$BD$7=BY113,'D11'!$BD$6,IF('D11'!$BE$7=BY113,'D11'!$BE$6,IF('D11'!$BF$7=BY113,'D11'!$BF$6,""))))))</f>
        <v/>
      </c>
      <c r="BY113" s="86">
        <f t="shared" si="7"/>
        <v>49</v>
      </c>
    </row>
    <row r="114" spans="40:77" x14ac:dyDescent="0.25">
      <c r="AN114" s="86">
        <f t="shared" si="4"/>
        <v>26</v>
      </c>
      <c r="AO114" s="86">
        <f t="shared" si="5"/>
        <v>45.8</v>
      </c>
      <c r="AP114" s="86">
        <f t="shared" si="6"/>
        <v>74.5</v>
      </c>
      <c r="BB114" s="86">
        <v>45</v>
      </c>
      <c r="BC114" s="86">
        <v>35</v>
      </c>
      <c r="BD114" s="86">
        <v>55</v>
      </c>
      <c r="BS114" s="106">
        <v>47</v>
      </c>
      <c r="BT114" s="106">
        <f t="shared" si="8"/>
        <v>0</v>
      </c>
      <c r="BU114" s="106">
        <f t="shared" si="9"/>
        <v>0</v>
      </c>
      <c r="BW114" s="86" t="str">
        <f>IF('D11'!$BD$5=BY114,'D11'!$BD$4,IF('D11'!$BE$5=BY114,'D11'!$BE$4,IF('D11'!$BF$5=BY114,'D11'!$BF$4,IF('D11'!$BD$7=BY114,'D11'!$BD$6,IF('D11'!$BE$7=BY114,'D11'!$BE$6,IF('D11'!$BF$7=BY114,'D11'!$BF$6,""))))))</f>
        <v/>
      </c>
      <c r="BY114" s="86">
        <f t="shared" si="7"/>
        <v>50</v>
      </c>
    </row>
    <row r="115" spans="40:77" x14ac:dyDescent="0.25">
      <c r="AN115" s="86">
        <f t="shared" si="4"/>
        <v>27</v>
      </c>
      <c r="AO115" s="86">
        <f t="shared" si="5"/>
        <v>39.299999999999997</v>
      </c>
      <c r="AP115" s="86">
        <f t="shared" si="6"/>
        <v>70.2</v>
      </c>
      <c r="BB115" s="86">
        <v>46</v>
      </c>
      <c r="BC115" s="86">
        <v>39.200000000000003</v>
      </c>
      <c r="BD115" s="86">
        <v>52.5</v>
      </c>
      <c r="BS115" s="106">
        <v>48</v>
      </c>
      <c r="BT115" s="106">
        <f t="shared" si="8"/>
        <v>0</v>
      </c>
      <c r="BU115" s="106">
        <f t="shared" si="9"/>
        <v>0</v>
      </c>
      <c r="BW115" s="86" t="str">
        <f>IF('D11'!$BD$5=BY115,'D11'!$BD$4,IF('D11'!$BE$5=BY115,'D11'!$BE$4,IF('D11'!$BF$5=BY115,'D11'!$BF$4,IF('D11'!$BD$7=BY115,'D11'!$BD$6,IF('D11'!$BE$7=BY115,'D11'!$BE$6,IF('D11'!$BF$7=BY115,'D11'!$BF$6,""))))))</f>
        <v/>
      </c>
      <c r="BY115" s="86">
        <f t="shared" si="7"/>
        <v>51</v>
      </c>
    </row>
    <row r="116" spans="40:77" x14ac:dyDescent="0.25">
      <c r="AN116" s="86">
        <f t="shared" si="4"/>
        <v>28</v>
      </c>
      <c r="AO116" s="86">
        <f t="shared" si="5"/>
        <v>38.799999999999997</v>
      </c>
      <c r="AP116" s="86">
        <f t="shared" si="6"/>
        <v>72.5</v>
      </c>
      <c r="BB116" s="86">
        <v>47</v>
      </c>
      <c r="BC116" s="86">
        <v>46.5</v>
      </c>
      <c r="BD116" s="86">
        <v>53.5</v>
      </c>
      <c r="BS116" s="106">
        <v>49</v>
      </c>
      <c r="BT116" s="106">
        <f t="shared" si="8"/>
        <v>0</v>
      </c>
      <c r="BU116" s="106">
        <f t="shared" si="9"/>
        <v>0</v>
      </c>
      <c r="BW116" s="86" t="str">
        <f>IF('D11'!$BD$5=BY116,'D11'!$BD$4,IF('D11'!$BE$5=BY116,'D11'!$BE$4,IF('D11'!$BF$5=BY116,'D11'!$BF$4,IF('D11'!$BD$7=BY116,'D11'!$BD$6,IF('D11'!$BE$7=BY116,'D11'!$BE$6,IF('D11'!$BF$7=BY116,'D11'!$BF$6,""))))))</f>
        <v/>
      </c>
      <c r="BY116" s="86">
        <f t="shared" si="7"/>
        <v>52</v>
      </c>
    </row>
    <row r="117" spans="40:77" x14ac:dyDescent="0.25">
      <c r="AN117" s="86">
        <f t="shared" si="4"/>
        <v>29</v>
      </c>
      <c r="AO117" s="86">
        <f t="shared" si="5"/>
        <v>33.5</v>
      </c>
      <c r="AP117" s="86">
        <f t="shared" si="6"/>
        <v>70</v>
      </c>
      <c r="BB117" s="86">
        <v>48</v>
      </c>
      <c r="BC117" s="86">
        <v>35</v>
      </c>
      <c r="BD117" s="86">
        <v>50</v>
      </c>
      <c r="BS117" s="106">
        <v>50</v>
      </c>
      <c r="BT117" s="106">
        <f t="shared" si="8"/>
        <v>0</v>
      </c>
      <c r="BU117" s="106">
        <f t="shared" si="9"/>
        <v>0</v>
      </c>
      <c r="BW117" s="86" t="str">
        <f>IF('D11'!$BD$5=BY117,'D11'!$BD$4,IF('D11'!$BE$5=BY117,'D11'!$BE$4,IF('D11'!$BF$5=BY117,'D11'!$BF$4,IF('D11'!$BD$7=BY117,'D11'!$BD$6,IF('D11'!$BE$7=BY117,'D11'!$BE$6,IF('D11'!$BF$7=BY117,'D11'!$BF$6,""))))))</f>
        <v/>
      </c>
      <c r="BY117" s="86">
        <f t="shared" si="7"/>
        <v>53</v>
      </c>
    </row>
    <row r="118" spans="40:77" x14ac:dyDescent="0.25">
      <c r="AN118" s="86">
        <f t="shared" si="4"/>
        <v>30</v>
      </c>
      <c r="AO118" s="86">
        <f t="shared" si="5"/>
        <v>34</v>
      </c>
      <c r="AP118" s="86">
        <f t="shared" si="6"/>
        <v>72.5</v>
      </c>
      <c r="BB118" s="86">
        <v>49</v>
      </c>
      <c r="BC118" s="86">
        <v>32.799999999999997</v>
      </c>
      <c r="BD118" s="86">
        <v>46.5</v>
      </c>
      <c r="BS118" s="106">
        <v>51</v>
      </c>
      <c r="BT118" s="106">
        <f t="shared" si="8"/>
        <v>0</v>
      </c>
      <c r="BU118" s="106">
        <f t="shared" si="9"/>
        <v>0</v>
      </c>
      <c r="BW118" s="86" t="str">
        <f>IF('D11'!$BD$5=BY118,'D11'!$BD$4,IF('D11'!$BE$5=BY118,'D11'!$BE$4,IF('D11'!$BF$5=BY118,'D11'!$BF$4,IF('D11'!$BD$7=BY118,'D11'!$BD$6,IF('D11'!$BE$7=BY118,'D11'!$BE$6,IF('D11'!$BF$7=BY118,'D11'!$BF$6,""))))))</f>
        <v/>
      </c>
      <c r="BY118" s="86">
        <f t="shared" si="7"/>
        <v>54</v>
      </c>
    </row>
    <row r="119" spans="40:77" x14ac:dyDescent="0.25">
      <c r="AN119" s="86">
        <f t="shared" si="4"/>
        <v>31</v>
      </c>
      <c r="AO119" s="86">
        <f t="shared" si="5"/>
        <v>27.5</v>
      </c>
      <c r="AP119" s="86">
        <f t="shared" si="6"/>
        <v>73</v>
      </c>
      <c r="BB119" s="86">
        <v>50</v>
      </c>
      <c r="BC119" s="86">
        <v>35.5</v>
      </c>
      <c r="BD119" s="86">
        <v>42</v>
      </c>
      <c r="BS119" s="106">
        <v>52</v>
      </c>
      <c r="BT119" s="106">
        <f t="shared" si="8"/>
        <v>0</v>
      </c>
      <c r="BU119" s="106">
        <f t="shared" si="9"/>
        <v>0</v>
      </c>
      <c r="BW119" s="86" t="str">
        <f>IF('D11'!$BD$5=BY119,'D11'!$BD$4,IF('D11'!$BE$5=BY119,'D11'!$BE$4,IF('D11'!$BF$5=BY119,'D11'!$BF$4,IF('D11'!$BD$7=BY119,'D11'!$BD$6,IF('D11'!$BE$7=BY119,'D11'!$BE$6,IF('D11'!$BF$7=BY119,'D11'!$BF$6,""))))))</f>
        <v/>
      </c>
      <c r="BY119" s="86">
        <f t="shared" si="7"/>
        <v>55</v>
      </c>
    </row>
    <row r="120" spans="40:77" x14ac:dyDescent="0.25">
      <c r="AN120" s="86">
        <f t="shared" si="4"/>
        <v>32</v>
      </c>
      <c r="AO120" s="86">
        <f t="shared" si="5"/>
        <v>23.5</v>
      </c>
      <c r="AP120" s="86">
        <f t="shared" si="6"/>
        <v>71</v>
      </c>
      <c r="BB120" s="86">
        <v>51</v>
      </c>
      <c r="BC120" s="86">
        <v>41</v>
      </c>
      <c r="BD120" s="86">
        <v>47.8</v>
      </c>
      <c r="BS120" s="106">
        <v>53</v>
      </c>
      <c r="BT120" s="106">
        <f t="shared" si="8"/>
        <v>0</v>
      </c>
      <c r="BU120" s="106">
        <f t="shared" si="9"/>
        <v>0</v>
      </c>
      <c r="BW120" s="86" t="str">
        <f>IF('D11'!$BD$5=BY120,'D11'!$BD$4,IF('D11'!$BE$5=BY120,'D11'!$BE$4,IF('D11'!$BF$5=BY120,'D11'!$BF$4,IF('D11'!$BD$7=BY120,'D11'!$BD$6,IF('D11'!$BE$7=BY120,'D11'!$BE$6,IF('D11'!$BF$7=BY120,'D11'!$BF$6,""))))))</f>
        <v/>
      </c>
      <c r="BY120" s="86">
        <f t="shared" si="7"/>
        <v>56</v>
      </c>
    </row>
    <row r="121" spans="40:77" x14ac:dyDescent="0.25">
      <c r="AN121" s="86">
        <f t="shared" ref="AN121:AN152" si="10">BB102</f>
        <v>33</v>
      </c>
      <c r="AO121" s="86">
        <f t="shared" ref="AO121:AO152" si="11">(BC102+$AO$85)*$AN$85</f>
        <v>25</v>
      </c>
      <c r="AP121" s="86">
        <f t="shared" ref="AP121:AP152" si="12">(BD102+$AP$85)*$AN$85</f>
        <v>73</v>
      </c>
      <c r="BB121" s="86">
        <v>52</v>
      </c>
      <c r="BC121" s="86">
        <v>40</v>
      </c>
      <c r="BD121" s="86">
        <v>44.5</v>
      </c>
      <c r="BS121" s="106">
        <v>54</v>
      </c>
      <c r="BT121" s="106">
        <f t="shared" si="8"/>
        <v>0</v>
      </c>
      <c r="BU121" s="106">
        <f t="shared" si="9"/>
        <v>0</v>
      </c>
      <c r="BW121" s="86" t="str">
        <f>IF('D11'!$BD$5=BY121,'D11'!$BD$4,IF('D11'!$BE$5=BY121,'D11'!$BE$4,IF('D11'!$BF$5=BY121,'D11'!$BF$4,IF('D11'!$BD$7=BY121,'D11'!$BD$6,IF('D11'!$BE$7=BY121,'D11'!$BE$6,IF('D11'!$BF$7=BY121,'D11'!$BF$6,""))))))</f>
        <v/>
      </c>
      <c r="BY121" s="86">
        <f t="shared" si="7"/>
        <v>57</v>
      </c>
    </row>
    <row r="122" spans="40:77" x14ac:dyDescent="0.25">
      <c r="AN122" s="86">
        <f t="shared" si="10"/>
        <v>34</v>
      </c>
      <c r="AO122" s="86">
        <f t="shared" si="11"/>
        <v>23</v>
      </c>
      <c r="AP122" s="86">
        <f t="shared" si="12"/>
        <v>73.5</v>
      </c>
      <c r="BB122" s="86">
        <v>53</v>
      </c>
      <c r="BC122" s="86">
        <v>44</v>
      </c>
      <c r="BD122" s="86">
        <v>44.5</v>
      </c>
      <c r="BS122" s="106">
        <v>55</v>
      </c>
      <c r="BT122" s="106">
        <f t="shared" si="8"/>
        <v>0</v>
      </c>
      <c r="BU122" s="106">
        <f t="shared" si="9"/>
        <v>0</v>
      </c>
      <c r="BW122" s="86" t="str">
        <f>IF('D11'!$BD$5=BY122,'D11'!$BD$4,IF('D11'!$BE$5=BY122,'D11'!$BE$4,IF('D11'!$BF$5=BY122,'D11'!$BF$4,IF('D11'!$BD$7=BY122,'D11'!$BD$6,IF('D11'!$BE$7=BY122,'D11'!$BE$6,IF('D11'!$BF$7=BY122,'D11'!$BF$6,""))))))</f>
        <v/>
      </c>
      <c r="BY122" s="86">
        <f t="shared" si="7"/>
        <v>58</v>
      </c>
    </row>
    <row r="123" spans="40:77" x14ac:dyDescent="0.25">
      <c r="AN123" s="86">
        <f t="shared" si="10"/>
        <v>35</v>
      </c>
      <c r="AO123" s="86">
        <f t="shared" si="11"/>
        <v>21</v>
      </c>
      <c r="AP123" s="86">
        <f t="shared" si="12"/>
        <v>74.5</v>
      </c>
      <c r="BB123" s="86">
        <v>54</v>
      </c>
      <c r="BC123" s="86">
        <v>50.5</v>
      </c>
      <c r="BD123" s="86">
        <v>49</v>
      </c>
      <c r="BS123" s="106">
        <v>56</v>
      </c>
      <c r="BT123" s="106">
        <f t="shared" si="8"/>
        <v>0</v>
      </c>
      <c r="BU123" s="106">
        <f t="shared" si="9"/>
        <v>0</v>
      </c>
      <c r="BW123" s="86" t="str">
        <f>IF('D11'!$BD$5=BY123,'D11'!$BD$4,IF('D11'!$BE$5=BY123,'D11'!$BE$4,IF('D11'!$BF$5=BY123,'D11'!$BF$4,IF('D11'!$BD$7=BY123,'D11'!$BD$6,IF('D11'!$BE$7=BY123,'D11'!$BE$6,IF('D11'!$BF$7=BY123,'D11'!$BF$6,""))))))</f>
        <v/>
      </c>
      <c r="BY123" s="86">
        <f t="shared" si="7"/>
        <v>59</v>
      </c>
    </row>
    <row r="124" spans="40:77" x14ac:dyDescent="0.25">
      <c r="AN124" s="86">
        <f t="shared" si="10"/>
        <v>36</v>
      </c>
      <c r="AO124" s="86">
        <f t="shared" si="11"/>
        <v>14</v>
      </c>
      <c r="AP124" s="86">
        <f t="shared" si="12"/>
        <v>70.5</v>
      </c>
      <c r="BB124" s="86">
        <v>55</v>
      </c>
      <c r="BC124" s="86">
        <v>66.5</v>
      </c>
      <c r="BD124" s="86">
        <v>50.5</v>
      </c>
      <c r="BS124" s="106">
        <v>57</v>
      </c>
      <c r="BT124" s="106">
        <f t="shared" si="8"/>
        <v>0</v>
      </c>
      <c r="BU124" s="106">
        <f t="shared" si="9"/>
        <v>0</v>
      </c>
      <c r="BW124" s="86" t="str">
        <f>IF('D11'!$BD$5=BY124,'D11'!$BD$4,IF('D11'!$BE$5=BY124,'D11'!$BE$4,IF('D11'!$BF$5=BY124,'D11'!$BF$4,IF('D11'!$BD$7=BY124,'D11'!$BD$6,IF('D11'!$BE$7=BY124,'D11'!$BE$6,IF('D11'!$BF$7=BY124,'D11'!$BF$6,""))))))</f>
        <v/>
      </c>
      <c r="BY124" s="86">
        <f t="shared" si="7"/>
        <v>60</v>
      </c>
    </row>
    <row r="125" spans="40:77" x14ac:dyDescent="0.25">
      <c r="AN125" s="86">
        <f t="shared" si="10"/>
        <v>37</v>
      </c>
      <c r="AO125" s="86">
        <f t="shared" si="11"/>
        <v>22.299999999999997</v>
      </c>
      <c r="AP125" s="86">
        <f t="shared" si="12"/>
        <v>66.400000000000006</v>
      </c>
      <c r="BB125" s="86">
        <v>56</v>
      </c>
      <c r="BC125" s="86">
        <v>60</v>
      </c>
      <c r="BD125" s="86">
        <v>46.2</v>
      </c>
      <c r="BS125" s="106">
        <v>58</v>
      </c>
      <c r="BT125" s="106">
        <f t="shared" si="8"/>
        <v>0</v>
      </c>
      <c r="BU125" s="106">
        <f t="shared" si="9"/>
        <v>0</v>
      </c>
      <c r="BW125" s="86" t="str">
        <f>IF('D11'!$BD$5=BY125,'D11'!$BD$4,IF('D11'!$BE$5=BY125,'D11'!$BE$4,IF('D11'!$BF$5=BY125,'D11'!$BF$4,IF('D11'!$BD$7=BY125,'D11'!$BD$6,IF('D11'!$BE$7=BY125,'D11'!$BE$6,IF('D11'!$BF$7=BY125,'D11'!$BF$6,""))))))</f>
        <v/>
      </c>
      <c r="BY125" s="86">
        <f t="shared" si="7"/>
        <v>61</v>
      </c>
    </row>
    <row r="126" spans="40:77" x14ac:dyDescent="0.25">
      <c r="AN126" s="86">
        <f t="shared" si="10"/>
        <v>38</v>
      </c>
      <c r="AO126" s="86">
        <f t="shared" si="11"/>
        <v>25</v>
      </c>
      <c r="AP126" s="86">
        <f t="shared" si="12"/>
        <v>66.3</v>
      </c>
      <c r="BB126" s="86">
        <v>57</v>
      </c>
      <c r="BC126" s="86">
        <v>51</v>
      </c>
      <c r="BD126" s="86">
        <v>42.5</v>
      </c>
      <c r="BS126" s="106">
        <v>59</v>
      </c>
      <c r="BT126" s="106">
        <f t="shared" si="8"/>
        <v>0</v>
      </c>
      <c r="BU126" s="106">
        <f t="shared" si="9"/>
        <v>0</v>
      </c>
      <c r="BW126" s="86" t="str">
        <f>IF('D11'!$BD$5=BY126,'D11'!$BD$4,IF('D11'!$BE$5=BY126,'D11'!$BE$4,IF('D11'!$BF$5=BY126,'D11'!$BF$4,IF('D11'!$BD$7=BY126,'D11'!$BD$6,IF('D11'!$BE$7=BY126,'D11'!$BE$6,IF('D11'!$BF$7=BY126,'D11'!$BF$6,""))))))</f>
        <v/>
      </c>
      <c r="BY126" s="86">
        <f t="shared" si="7"/>
        <v>62</v>
      </c>
    </row>
    <row r="127" spans="40:77" x14ac:dyDescent="0.25">
      <c r="AN127" s="86">
        <f t="shared" si="10"/>
        <v>39</v>
      </c>
      <c r="AO127" s="86">
        <f t="shared" si="11"/>
        <v>28</v>
      </c>
      <c r="AP127" s="86">
        <f t="shared" si="12"/>
        <v>66.7</v>
      </c>
      <c r="BB127" s="86">
        <v>58</v>
      </c>
      <c r="BC127" s="86">
        <v>48.4</v>
      </c>
      <c r="BD127" s="86">
        <v>40</v>
      </c>
      <c r="BS127" s="106">
        <v>60</v>
      </c>
      <c r="BT127" s="106">
        <f t="shared" si="8"/>
        <v>0</v>
      </c>
      <c r="BU127" s="106">
        <f t="shared" si="9"/>
        <v>0</v>
      </c>
      <c r="BW127" s="86" t="str">
        <f>IF('D11'!$BD$5=BY127,'D11'!$BD$4,IF('D11'!$BE$5=BY127,'D11'!$BE$4,IF('D11'!$BF$5=BY127,'D11'!$BF$4,IF('D11'!$BD$7=BY127,'D11'!$BD$6,IF('D11'!$BE$7=BY127,'D11'!$BE$6,IF('D11'!$BF$7=BY127,'D11'!$BF$6,""))))))</f>
        <v/>
      </c>
      <c r="BY127" s="86">
        <f t="shared" si="7"/>
        <v>63</v>
      </c>
    </row>
    <row r="128" spans="40:77" x14ac:dyDescent="0.25">
      <c r="AN128" s="86">
        <f t="shared" si="10"/>
        <v>40</v>
      </c>
      <c r="AO128" s="86">
        <f t="shared" si="11"/>
        <v>31.200000000000003</v>
      </c>
      <c r="AP128" s="86">
        <f t="shared" si="12"/>
        <v>66.5</v>
      </c>
      <c r="BB128" s="86">
        <v>59</v>
      </c>
      <c r="BC128" s="86">
        <v>48.4</v>
      </c>
      <c r="BD128" s="86">
        <v>38</v>
      </c>
      <c r="BS128" s="106">
        <v>61</v>
      </c>
      <c r="BT128" s="106">
        <f t="shared" si="8"/>
        <v>0</v>
      </c>
      <c r="BU128" s="106">
        <f t="shared" si="9"/>
        <v>0</v>
      </c>
      <c r="BW128" s="86" t="str">
        <f>IF('D11'!$BD$5=BY128,'D11'!$BD$4,IF('D11'!$BE$5=BY128,'D11'!$BE$4,IF('D11'!$BF$5=BY128,'D11'!$BF$4,IF('D11'!$BD$7=BY128,'D11'!$BD$6,IF('D11'!$BE$7=BY128,'D11'!$BE$6,IF('D11'!$BF$7=BY128,'D11'!$BF$6,""))))))</f>
        <v/>
      </c>
      <c r="BY128" s="86">
        <f t="shared" si="7"/>
        <v>64</v>
      </c>
    </row>
    <row r="129" spans="40:77" x14ac:dyDescent="0.25">
      <c r="AN129" s="86">
        <f t="shared" si="10"/>
        <v>41</v>
      </c>
      <c r="AO129" s="86">
        <f t="shared" si="11"/>
        <v>38.5</v>
      </c>
      <c r="AP129" s="86">
        <f t="shared" si="12"/>
        <v>66.8</v>
      </c>
      <c r="BB129" s="86">
        <v>60</v>
      </c>
      <c r="BC129" s="86">
        <v>41</v>
      </c>
      <c r="BD129" s="86">
        <v>37.5</v>
      </c>
      <c r="BS129" s="106">
        <v>62</v>
      </c>
      <c r="BT129" s="106">
        <f t="shared" si="8"/>
        <v>0</v>
      </c>
      <c r="BU129" s="106">
        <f t="shared" si="9"/>
        <v>0</v>
      </c>
      <c r="BW129" s="86" t="str">
        <f>IF('D11'!$BD$5=BY129,'D11'!$BD$4,IF('D11'!$BE$5=BY129,'D11'!$BE$4,IF('D11'!$BF$5=BY129,'D11'!$BF$4,IF('D11'!$BD$7=BY129,'D11'!$BD$6,IF('D11'!$BE$7=BY129,'D11'!$BE$6,IF('D11'!$BF$7=BY129,'D11'!$BF$6,""))))))</f>
        <v/>
      </c>
      <c r="BY129" s="86">
        <f t="shared" si="7"/>
        <v>65</v>
      </c>
    </row>
    <row r="130" spans="40:77" x14ac:dyDescent="0.25">
      <c r="AN130" s="86">
        <f t="shared" si="10"/>
        <v>42</v>
      </c>
      <c r="AO130" s="86">
        <f t="shared" si="11"/>
        <v>31.200000000000003</v>
      </c>
      <c r="AP130" s="86">
        <f t="shared" si="12"/>
        <v>63.7</v>
      </c>
      <c r="BB130" s="86">
        <v>61</v>
      </c>
      <c r="BC130" s="86">
        <v>58.2</v>
      </c>
      <c r="BD130" s="86">
        <v>38.5</v>
      </c>
      <c r="BS130" s="106">
        <v>63</v>
      </c>
      <c r="BT130" s="106">
        <f t="shared" si="8"/>
        <v>0</v>
      </c>
      <c r="BU130" s="106">
        <f t="shared" si="9"/>
        <v>0</v>
      </c>
      <c r="BW130" s="86" t="str">
        <f>IF('D11'!$BD$5=BY130,'D11'!$BD$4,IF('D11'!$BE$5=BY130,'D11'!$BE$4,IF('D11'!$BF$5=BY130,'D11'!$BF$4,IF('D11'!$BD$7=BY130,'D11'!$BD$6,IF('D11'!$BE$7=BY130,'D11'!$BE$6,IF('D11'!$BF$7=BY130,'D11'!$BF$6,""))))))</f>
        <v/>
      </c>
      <c r="BY130" s="86">
        <f t="shared" ref="BY130:BY140" si="13">BY129+1</f>
        <v>66</v>
      </c>
    </row>
    <row r="131" spans="40:77" x14ac:dyDescent="0.25">
      <c r="AN131" s="86">
        <f t="shared" si="10"/>
        <v>43</v>
      </c>
      <c r="AO131" s="86">
        <f t="shared" si="11"/>
        <v>30.799999999999997</v>
      </c>
      <c r="AP131" s="86">
        <f t="shared" si="12"/>
        <v>61</v>
      </c>
      <c r="BB131" s="86">
        <v>62</v>
      </c>
      <c r="BC131" s="86">
        <v>74</v>
      </c>
      <c r="BD131" s="86">
        <v>47</v>
      </c>
      <c r="BS131" s="106">
        <v>64</v>
      </c>
      <c r="BT131" s="106">
        <f t="shared" si="8"/>
        <v>0</v>
      </c>
      <c r="BU131" s="106">
        <f t="shared" si="9"/>
        <v>0</v>
      </c>
      <c r="BW131" s="86" t="str">
        <f>IF('D11'!$BD$5=BY131,'D11'!$BD$4,IF('D11'!$BE$5=BY131,'D11'!$BE$4,IF('D11'!$BF$5=BY131,'D11'!$BF$4,IF('D11'!$BD$7=BY131,'D11'!$BD$6,IF('D11'!$BE$7=BY131,'D11'!$BE$6,IF('D11'!$BF$7=BY131,'D11'!$BF$6,""))))))</f>
        <v/>
      </c>
      <c r="BY131" s="86">
        <f t="shared" si="13"/>
        <v>67</v>
      </c>
    </row>
    <row r="132" spans="40:77" x14ac:dyDescent="0.25">
      <c r="AN132" s="86">
        <f t="shared" si="10"/>
        <v>44</v>
      </c>
      <c r="AO132" s="86">
        <f t="shared" si="11"/>
        <v>23.4</v>
      </c>
      <c r="AP132" s="86">
        <f t="shared" si="12"/>
        <v>61.5</v>
      </c>
      <c r="BB132" s="86">
        <v>63</v>
      </c>
      <c r="BC132" s="86">
        <v>58.3</v>
      </c>
      <c r="BD132" s="86">
        <v>24.8</v>
      </c>
      <c r="BS132" s="106">
        <v>65</v>
      </c>
      <c r="BT132" s="106">
        <f t="shared" ref="BT132:BT143" si="14">IF($BD$5=BS132,AO153,IF($BE$5=BS132,AO153,IF($BF$5=BS132,AO153,IF($BD$7=BS132,AO153,IF($BE$7=BS132,AO153,IF($BF$7=BS132,AO153,0))))))</f>
        <v>0</v>
      </c>
      <c r="BU132" s="106">
        <f t="shared" ref="BU132:BU143" si="15">IF($BD$5=BS132,AP153,IF($BE$5=BS132,AP153,IF($BF$5=BS132,AP153,IF($BD$7=BS132,AP153,IF($BE$7=BS132,AP153,IF($BF$7=BS132,AP153,0))))))</f>
        <v>0</v>
      </c>
      <c r="BW132" s="86" t="str">
        <f>IF('D11'!$BD$5=BY132,'D11'!$BD$4,IF('D11'!$BE$5=BY132,'D11'!$BE$4,IF('D11'!$BF$5=BY132,'D11'!$BF$4,IF('D11'!$BD$7=BY132,'D11'!$BD$6,IF('D11'!$BE$7=BY132,'D11'!$BE$6,IF('D11'!$BF$7=BY132,'D11'!$BF$6,""))))))</f>
        <v/>
      </c>
      <c r="BY132" s="86">
        <f t="shared" si="13"/>
        <v>68</v>
      </c>
    </row>
    <row r="133" spans="40:77" x14ac:dyDescent="0.25">
      <c r="AN133" s="86">
        <f t="shared" si="10"/>
        <v>45</v>
      </c>
      <c r="AO133" s="86">
        <f t="shared" si="11"/>
        <v>25</v>
      </c>
      <c r="AP133" s="86">
        <f t="shared" si="12"/>
        <v>59</v>
      </c>
      <c r="BB133" s="86">
        <v>64</v>
      </c>
      <c r="BC133" s="86">
        <v>50</v>
      </c>
      <c r="BD133" s="86">
        <v>31</v>
      </c>
      <c r="BS133" s="106">
        <v>66</v>
      </c>
      <c r="BT133" s="106">
        <f t="shared" si="14"/>
        <v>0</v>
      </c>
      <c r="BU133" s="106">
        <f t="shared" si="15"/>
        <v>0</v>
      </c>
      <c r="BW133" s="86" t="str">
        <f>IF('D11'!$BD$5=BY133,'D11'!$BD$4,IF('D11'!$BE$5=BY133,'D11'!$BE$4,IF('D11'!$BF$5=BY133,'D11'!$BF$4,IF('D11'!$BD$7=BY133,'D11'!$BD$6,IF('D11'!$BE$7=BY133,'D11'!$BE$6,IF('D11'!$BF$7=BY133,'D11'!$BF$6,""))))))</f>
        <v/>
      </c>
      <c r="BY133" s="86">
        <f t="shared" si="13"/>
        <v>69</v>
      </c>
    </row>
    <row r="134" spans="40:77" x14ac:dyDescent="0.25">
      <c r="AN134" s="86">
        <f t="shared" si="10"/>
        <v>46</v>
      </c>
      <c r="AO134" s="86">
        <f t="shared" si="11"/>
        <v>29.200000000000003</v>
      </c>
      <c r="AP134" s="86">
        <f t="shared" si="12"/>
        <v>56.5</v>
      </c>
      <c r="BB134" s="86">
        <v>65</v>
      </c>
      <c r="BC134" s="86">
        <v>53.4</v>
      </c>
      <c r="BD134" s="86">
        <v>22.2</v>
      </c>
      <c r="BS134" s="106">
        <v>67</v>
      </c>
      <c r="BT134" s="106">
        <f t="shared" si="14"/>
        <v>0</v>
      </c>
      <c r="BU134" s="106">
        <f t="shared" si="15"/>
        <v>0</v>
      </c>
      <c r="BW134" s="86" t="str">
        <f>IF('D11'!$BD$5=BY134,'D11'!$BD$4,IF('D11'!$BE$5=BY134,'D11'!$BE$4,IF('D11'!$BF$5=BY134,'D11'!$BF$4,IF('D11'!$BD$7=BY134,'D11'!$BD$6,IF('D11'!$BE$7=BY134,'D11'!$BE$6,IF('D11'!$BF$7=BY134,'D11'!$BF$6,""))))))</f>
        <v/>
      </c>
      <c r="BY134" s="86">
        <f t="shared" si="13"/>
        <v>70</v>
      </c>
    </row>
    <row r="135" spans="40:77" x14ac:dyDescent="0.25">
      <c r="AN135" s="86">
        <f t="shared" si="10"/>
        <v>47</v>
      </c>
      <c r="AO135" s="86">
        <f t="shared" si="11"/>
        <v>36.5</v>
      </c>
      <c r="AP135" s="86">
        <f t="shared" si="12"/>
        <v>57.5</v>
      </c>
      <c r="BB135" s="86">
        <v>66</v>
      </c>
      <c r="BC135" s="86">
        <v>55.2</v>
      </c>
      <c r="BD135" s="86">
        <v>19.600000000000001</v>
      </c>
      <c r="BS135" s="106">
        <v>68</v>
      </c>
      <c r="BT135" s="106">
        <f t="shared" si="14"/>
        <v>0</v>
      </c>
      <c r="BU135" s="106">
        <f t="shared" si="15"/>
        <v>0</v>
      </c>
      <c r="BW135" s="86" t="str">
        <f>IF('D11'!$BD$5=BY135,'D11'!$BD$4,IF('D11'!$BE$5=BY135,'D11'!$BE$4,IF('D11'!$BF$5=BY135,'D11'!$BF$4,IF('D11'!$BD$7=BY135,'D11'!$BD$6,IF('D11'!$BE$7=BY135,'D11'!$BE$6,IF('D11'!$BF$7=BY135,'D11'!$BF$6,""))))))</f>
        <v/>
      </c>
      <c r="BY135" s="86">
        <f t="shared" si="13"/>
        <v>71</v>
      </c>
    </row>
    <row r="136" spans="40:77" x14ac:dyDescent="0.25">
      <c r="AN136" s="86">
        <f t="shared" si="10"/>
        <v>48</v>
      </c>
      <c r="AO136" s="86">
        <f t="shared" si="11"/>
        <v>25</v>
      </c>
      <c r="AP136" s="86">
        <f t="shared" si="12"/>
        <v>54</v>
      </c>
      <c r="BB136" s="86">
        <v>67</v>
      </c>
      <c r="BC136" s="86">
        <v>48.8</v>
      </c>
      <c r="BD136" s="86">
        <v>19.8</v>
      </c>
      <c r="BS136" s="106">
        <v>69</v>
      </c>
      <c r="BT136" s="106">
        <f t="shared" si="14"/>
        <v>0</v>
      </c>
      <c r="BU136" s="106">
        <f t="shared" si="15"/>
        <v>0</v>
      </c>
      <c r="BW136" s="86" t="str">
        <f>IF('D11'!$BD$5=BY136,'D11'!$BD$4,IF('D11'!$BE$5=BY136,'D11'!$BE$4,IF('D11'!$BF$5=BY136,'D11'!$BF$4,IF('D11'!$BD$7=BY136,'D11'!$BD$6,IF('D11'!$BE$7=BY136,'D11'!$BE$6,IF('D11'!$BF$7=BY136,'D11'!$BF$6,""))))))</f>
        <v/>
      </c>
      <c r="BY136" s="86">
        <f t="shared" si="13"/>
        <v>72</v>
      </c>
    </row>
    <row r="137" spans="40:77" x14ac:dyDescent="0.25">
      <c r="AN137" s="86">
        <f t="shared" si="10"/>
        <v>49</v>
      </c>
      <c r="AO137" s="86">
        <f t="shared" si="11"/>
        <v>22.799999999999997</v>
      </c>
      <c r="AP137" s="86">
        <f t="shared" si="12"/>
        <v>50.5</v>
      </c>
      <c r="BB137" s="86">
        <v>68</v>
      </c>
      <c r="BC137" s="86">
        <v>45</v>
      </c>
      <c r="BD137" s="86">
        <v>15</v>
      </c>
      <c r="BS137" s="106">
        <v>70</v>
      </c>
      <c r="BT137" s="106">
        <f t="shared" si="14"/>
        <v>0</v>
      </c>
      <c r="BU137" s="106">
        <f t="shared" si="15"/>
        <v>0</v>
      </c>
      <c r="BW137" s="86" t="str">
        <f>IF('D11'!$BD$5=BY137,'D11'!$BD$4,IF('D11'!$BE$5=BY137,'D11'!$BE$4,IF('D11'!$BF$5=BY137,'D11'!$BF$4,IF('D11'!$BD$7=BY137,'D11'!$BD$6,IF('D11'!$BE$7=BY137,'D11'!$BE$6,IF('D11'!$BF$7=BY137,'D11'!$BF$6,""))))))</f>
        <v/>
      </c>
      <c r="BY137" s="86">
        <f t="shared" si="13"/>
        <v>73</v>
      </c>
    </row>
    <row r="138" spans="40:77" x14ac:dyDescent="0.25">
      <c r="AN138" s="86">
        <f t="shared" si="10"/>
        <v>50</v>
      </c>
      <c r="AO138" s="86">
        <f t="shared" si="11"/>
        <v>25.5</v>
      </c>
      <c r="AP138" s="86">
        <f t="shared" si="12"/>
        <v>46</v>
      </c>
      <c r="BB138" s="86">
        <v>69</v>
      </c>
      <c r="BC138" s="86">
        <v>45</v>
      </c>
      <c r="BD138" s="86">
        <v>26</v>
      </c>
      <c r="BS138" s="106">
        <v>71</v>
      </c>
      <c r="BT138" s="106">
        <f t="shared" si="14"/>
        <v>0</v>
      </c>
      <c r="BU138" s="106">
        <f t="shared" si="15"/>
        <v>0</v>
      </c>
      <c r="BW138" s="86" t="str">
        <f>IF('D11'!$BD$5=BY138,'D11'!$BD$4,IF('D11'!$BE$5=BY138,'D11'!$BE$4,IF('D11'!$BF$5=BY138,'D11'!$BF$4,IF('D11'!$BD$7=BY138,'D11'!$BD$6,IF('D11'!$BE$7=BY138,'D11'!$BE$6,IF('D11'!$BF$7=BY138,'D11'!$BF$6,""))))))</f>
        <v/>
      </c>
      <c r="BY138" s="86">
        <f t="shared" si="13"/>
        <v>74</v>
      </c>
    </row>
    <row r="139" spans="40:77" x14ac:dyDescent="0.25">
      <c r="AN139" s="86">
        <f t="shared" si="10"/>
        <v>51</v>
      </c>
      <c r="AO139" s="86">
        <f t="shared" si="11"/>
        <v>31</v>
      </c>
      <c r="AP139" s="86">
        <f t="shared" si="12"/>
        <v>51.8</v>
      </c>
      <c r="BB139" s="86">
        <v>70</v>
      </c>
      <c r="BC139" s="86">
        <v>38.5</v>
      </c>
      <c r="BD139" s="86">
        <v>27.5</v>
      </c>
      <c r="BS139" s="106">
        <v>72</v>
      </c>
      <c r="BT139" s="106">
        <f t="shared" si="14"/>
        <v>0</v>
      </c>
      <c r="BU139" s="106">
        <f t="shared" si="15"/>
        <v>0</v>
      </c>
      <c r="BW139" s="86" t="str">
        <f>IF('D11'!$BD$5=BY139,'D11'!$BD$4,IF('D11'!$BE$5=BY139,'D11'!$BE$4,IF('D11'!$BF$5=BY139,'D11'!$BF$4,IF('D11'!$BD$7=BY139,'D11'!$BD$6,IF('D11'!$BE$7=BY139,'D11'!$BE$6,IF('D11'!$BF$7=BY139,'D11'!$BF$6,""))))))</f>
        <v/>
      </c>
      <c r="BY139" s="86">
        <f t="shared" si="13"/>
        <v>75</v>
      </c>
    </row>
    <row r="140" spans="40:77" x14ac:dyDescent="0.25">
      <c r="AN140" s="86">
        <f t="shared" si="10"/>
        <v>52</v>
      </c>
      <c r="AO140" s="86">
        <f t="shared" si="11"/>
        <v>30</v>
      </c>
      <c r="AP140" s="86">
        <f t="shared" si="12"/>
        <v>48.5</v>
      </c>
      <c r="BB140" s="86">
        <v>71</v>
      </c>
      <c r="BC140" s="86">
        <v>36</v>
      </c>
      <c r="BD140" s="86">
        <v>27</v>
      </c>
      <c r="BS140" s="106">
        <v>73</v>
      </c>
      <c r="BT140" s="106">
        <f t="shared" si="14"/>
        <v>0</v>
      </c>
      <c r="BU140" s="106">
        <f t="shared" si="15"/>
        <v>0</v>
      </c>
      <c r="BW140" s="86" t="str">
        <f>IF('D11'!$BD$5=BY140,'D11'!$BD$4,IF('D11'!$BE$5=BY140,'D11'!$BE$4,IF('D11'!$BF$5=BY140,'D11'!$BF$4,IF('D11'!$BD$7=BY140,'D11'!$BD$6,IF('D11'!$BE$7=BY140,'D11'!$BE$6,IF('D11'!$BF$7=BY140,'D11'!$BF$6,""))))))</f>
        <v/>
      </c>
      <c r="BY140" s="86">
        <f t="shared" si="13"/>
        <v>76</v>
      </c>
    </row>
    <row r="141" spans="40:77" x14ac:dyDescent="0.25">
      <c r="AN141" s="86">
        <f t="shared" si="10"/>
        <v>53</v>
      </c>
      <c r="AO141" s="86">
        <f t="shared" si="11"/>
        <v>34</v>
      </c>
      <c r="AP141" s="86">
        <f t="shared" si="12"/>
        <v>48.5</v>
      </c>
      <c r="BB141" s="86">
        <v>72</v>
      </c>
      <c r="BC141" s="86">
        <v>33</v>
      </c>
      <c r="BD141" s="86">
        <v>24</v>
      </c>
      <c r="BS141" s="106">
        <v>74</v>
      </c>
      <c r="BT141" s="106">
        <f t="shared" si="14"/>
        <v>0</v>
      </c>
      <c r="BU141" s="106">
        <f t="shared" si="15"/>
        <v>0</v>
      </c>
    </row>
    <row r="142" spans="40:77" x14ac:dyDescent="0.25">
      <c r="AN142" s="86">
        <f t="shared" si="10"/>
        <v>54</v>
      </c>
      <c r="AO142" s="86">
        <f t="shared" si="11"/>
        <v>40.5</v>
      </c>
      <c r="AP142" s="86">
        <f t="shared" si="12"/>
        <v>53</v>
      </c>
      <c r="BB142" s="86">
        <v>73</v>
      </c>
      <c r="BC142" s="86">
        <v>29.5</v>
      </c>
      <c r="BD142" s="86">
        <v>22</v>
      </c>
      <c r="BS142" s="106">
        <v>75</v>
      </c>
      <c r="BT142" s="106">
        <f t="shared" si="14"/>
        <v>0</v>
      </c>
      <c r="BU142" s="106">
        <f t="shared" si="15"/>
        <v>0</v>
      </c>
    </row>
    <row r="143" spans="40:77" x14ac:dyDescent="0.25">
      <c r="AN143" s="86">
        <f t="shared" si="10"/>
        <v>55</v>
      </c>
      <c r="AO143" s="86">
        <f t="shared" si="11"/>
        <v>56.5</v>
      </c>
      <c r="AP143" s="86">
        <f t="shared" si="12"/>
        <v>54.5</v>
      </c>
      <c r="BB143" s="86">
        <v>74</v>
      </c>
      <c r="BC143" s="86">
        <v>16</v>
      </c>
      <c r="BD143" s="86">
        <v>49</v>
      </c>
      <c r="BS143" s="106">
        <v>76</v>
      </c>
      <c r="BT143" s="106">
        <f t="shared" si="14"/>
        <v>0</v>
      </c>
      <c r="BU143" s="106">
        <f t="shared" si="15"/>
        <v>0</v>
      </c>
    </row>
    <row r="144" spans="40:77" x14ac:dyDescent="0.25">
      <c r="AN144" s="86">
        <f t="shared" si="10"/>
        <v>56</v>
      </c>
      <c r="AO144" s="86">
        <f t="shared" si="11"/>
        <v>50</v>
      </c>
      <c r="AP144" s="86">
        <f t="shared" si="12"/>
        <v>50.2</v>
      </c>
      <c r="BB144" s="86">
        <v>75</v>
      </c>
      <c r="BC144" s="86">
        <v>15.8</v>
      </c>
      <c r="BD144" s="86">
        <v>37.5</v>
      </c>
    </row>
    <row r="145" spans="40:56" x14ac:dyDescent="0.25">
      <c r="AN145" s="86">
        <f t="shared" si="10"/>
        <v>57</v>
      </c>
      <c r="AO145" s="86">
        <f t="shared" si="11"/>
        <v>41</v>
      </c>
      <c r="AP145" s="86">
        <f t="shared" si="12"/>
        <v>46.5</v>
      </c>
      <c r="BB145" s="86">
        <v>76</v>
      </c>
      <c r="BC145" s="86">
        <v>25.4</v>
      </c>
      <c r="BD145" s="86">
        <v>26.8</v>
      </c>
    </row>
    <row r="146" spans="40:56" x14ac:dyDescent="0.25">
      <c r="AN146" s="86">
        <f t="shared" si="10"/>
        <v>58</v>
      </c>
      <c r="AO146" s="86">
        <f t="shared" si="11"/>
        <v>38.4</v>
      </c>
      <c r="AP146" s="86">
        <f t="shared" si="12"/>
        <v>44</v>
      </c>
    </row>
    <row r="147" spans="40:56" x14ac:dyDescent="0.25">
      <c r="AN147" s="86">
        <f t="shared" si="10"/>
        <v>59</v>
      </c>
      <c r="AO147" s="86">
        <f t="shared" si="11"/>
        <v>38.4</v>
      </c>
      <c r="AP147" s="86">
        <f t="shared" si="12"/>
        <v>42</v>
      </c>
    </row>
    <row r="148" spans="40:56" x14ac:dyDescent="0.25">
      <c r="AN148" s="86">
        <f t="shared" si="10"/>
        <v>60</v>
      </c>
      <c r="AO148" s="86">
        <f t="shared" si="11"/>
        <v>31</v>
      </c>
      <c r="AP148" s="86">
        <f t="shared" si="12"/>
        <v>41.5</v>
      </c>
    </row>
    <row r="149" spans="40:56" x14ac:dyDescent="0.25">
      <c r="AN149" s="86">
        <f t="shared" si="10"/>
        <v>61</v>
      </c>
      <c r="AO149" s="86">
        <f t="shared" si="11"/>
        <v>48.2</v>
      </c>
      <c r="AP149" s="86">
        <f t="shared" si="12"/>
        <v>42.5</v>
      </c>
    </row>
    <row r="150" spans="40:56" x14ac:dyDescent="0.25">
      <c r="AN150" s="86">
        <f t="shared" si="10"/>
        <v>62</v>
      </c>
      <c r="AO150" s="86">
        <f t="shared" si="11"/>
        <v>64</v>
      </c>
      <c r="AP150" s="86">
        <f t="shared" si="12"/>
        <v>51</v>
      </c>
    </row>
    <row r="151" spans="40:56" x14ac:dyDescent="0.25">
      <c r="AN151" s="86">
        <f t="shared" si="10"/>
        <v>63</v>
      </c>
      <c r="AO151" s="86">
        <f t="shared" si="11"/>
        <v>48.3</v>
      </c>
      <c r="AP151" s="86">
        <f t="shared" si="12"/>
        <v>28.8</v>
      </c>
    </row>
    <row r="152" spans="40:56" x14ac:dyDescent="0.25">
      <c r="AN152" s="86">
        <f t="shared" si="10"/>
        <v>64</v>
      </c>
      <c r="AO152" s="86">
        <f t="shared" si="11"/>
        <v>40</v>
      </c>
      <c r="AP152" s="86">
        <f t="shared" si="12"/>
        <v>35</v>
      </c>
    </row>
    <row r="153" spans="40:56" x14ac:dyDescent="0.25">
      <c r="AN153" s="86">
        <f t="shared" ref="AN153:AN164" si="16">BB134</f>
        <v>65</v>
      </c>
      <c r="AO153" s="86">
        <f t="shared" ref="AO153:AO164" si="17">(BC134+$AO$85)*$AN$85</f>
        <v>43.4</v>
      </c>
      <c r="AP153" s="86">
        <f t="shared" ref="AP153:AP164" si="18">(BD134+$AP$85)*$AN$85</f>
        <v>26.2</v>
      </c>
    </row>
    <row r="154" spans="40:56" x14ac:dyDescent="0.25">
      <c r="AN154" s="86">
        <f t="shared" si="16"/>
        <v>66</v>
      </c>
      <c r="AO154" s="86">
        <f t="shared" si="17"/>
        <v>45.2</v>
      </c>
      <c r="AP154" s="86">
        <f t="shared" si="18"/>
        <v>23.6</v>
      </c>
    </row>
    <row r="155" spans="40:56" x14ac:dyDescent="0.25">
      <c r="AN155" s="86">
        <f t="shared" si="16"/>
        <v>67</v>
      </c>
      <c r="AO155" s="86">
        <f t="shared" si="17"/>
        <v>38.799999999999997</v>
      </c>
      <c r="AP155" s="86">
        <f t="shared" si="18"/>
        <v>23.8</v>
      </c>
    </row>
    <row r="156" spans="40:56" x14ac:dyDescent="0.25">
      <c r="AN156" s="86">
        <f t="shared" si="16"/>
        <v>68</v>
      </c>
      <c r="AO156" s="86">
        <f t="shared" si="17"/>
        <v>35</v>
      </c>
      <c r="AP156" s="86">
        <f t="shared" si="18"/>
        <v>19</v>
      </c>
    </row>
    <row r="157" spans="40:56" x14ac:dyDescent="0.25">
      <c r="AN157" s="86">
        <f t="shared" si="16"/>
        <v>69</v>
      </c>
      <c r="AO157" s="86">
        <f t="shared" si="17"/>
        <v>35</v>
      </c>
      <c r="AP157" s="86">
        <f t="shared" si="18"/>
        <v>30</v>
      </c>
    </row>
    <row r="158" spans="40:56" x14ac:dyDescent="0.25">
      <c r="AN158" s="86">
        <f t="shared" si="16"/>
        <v>70</v>
      </c>
      <c r="AO158" s="86">
        <f t="shared" si="17"/>
        <v>28.5</v>
      </c>
      <c r="AP158" s="86">
        <f t="shared" si="18"/>
        <v>31.5</v>
      </c>
    </row>
    <row r="159" spans="40:56" x14ac:dyDescent="0.25">
      <c r="AN159" s="86">
        <f t="shared" si="16"/>
        <v>71</v>
      </c>
      <c r="AO159" s="86">
        <f t="shared" si="17"/>
        <v>26</v>
      </c>
      <c r="AP159" s="86">
        <f t="shared" si="18"/>
        <v>31</v>
      </c>
    </row>
    <row r="160" spans="40:56" x14ac:dyDescent="0.25">
      <c r="AN160" s="86">
        <f t="shared" si="16"/>
        <v>72</v>
      </c>
      <c r="AO160" s="86">
        <f t="shared" si="17"/>
        <v>23</v>
      </c>
      <c r="AP160" s="86">
        <f t="shared" si="18"/>
        <v>28</v>
      </c>
    </row>
    <row r="161" spans="40:42" x14ac:dyDescent="0.25">
      <c r="AN161" s="86">
        <f t="shared" si="16"/>
        <v>73</v>
      </c>
      <c r="AO161" s="86">
        <f t="shared" si="17"/>
        <v>19.5</v>
      </c>
      <c r="AP161" s="86">
        <f t="shared" si="18"/>
        <v>26</v>
      </c>
    </row>
    <row r="162" spans="40:42" x14ac:dyDescent="0.25">
      <c r="AN162" s="86">
        <f t="shared" si="16"/>
        <v>74</v>
      </c>
      <c r="AO162" s="86">
        <f t="shared" si="17"/>
        <v>6</v>
      </c>
      <c r="AP162" s="86">
        <f t="shared" si="18"/>
        <v>53</v>
      </c>
    </row>
    <row r="163" spans="40:42" x14ac:dyDescent="0.25">
      <c r="AN163" s="86">
        <f t="shared" si="16"/>
        <v>75</v>
      </c>
      <c r="AO163" s="86">
        <f t="shared" si="17"/>
        <v>5.8000000000000007</v>
      </c>
      <c r="AP163" s="86">
        <f t="shared" si="18"/>
        <v>41.5</v>
      </c>
    </row>
    <row r="164" spans="40:42" x14ac:dyDescent="0.25">
      <c r="AN164" s="86">
        <f t="shared" si="16"/>
        <v>76</v>
      </c>
      <c r="AO164" s="86">
        <f t="shared" si="17"/>
        <v>15.399999999999999</v>
      </c>
      <c r="AP164" s="86">
        <f t="shared" si="18"/>
        <v>30.8</v>
      </c>
    </row>
  </sheetData>
  <sheetProtection sheet="1" objects="1" scenarios="1" selectLockedCells="1" selectUnlockedCells="1"/>
  <mergeCells count="17">
    <mergeCell ref="BG68:BL69"/>
    <mergeCell ref="BI1:BJ2"/>
    <mergeCell ref="B88:E90"/>
    <mergeCell ref="F88:G90"/>
    <mergeCell ref="AA45:AB46"/>
    <mergeCell ref="BD2:BF3"/>
    <mergeCell ref="BB67:BD68"/>
    <mergeCell ref="AN86:AP87"/>
    <mergeCell ref="Z2:Z3"/>
    <mergeCell ref="AA2:AA3"/>
    <mergeCell ref="AB2:AB3"/>
    <mergeCell ref="B6:D7"/>
    <mergeCell ref="BS65:BU66"/>
    <mergeCell ref="BI3:BJ3"/>
    <mergeCell ref="BI4:BJ4"/>
    <mergeCell ref="BK1:BM3"/>
    <mergeCell ref="BK4:BM4"/>
  </mergeCells>
  <pageMargins left="0.11811023622047245" right="0.15748031496062992" top="0.59055118110236227" bottom="0.11811023622047245" header="0.27559055118110237" footer="0.11811023622047245"/>
  <pageSetup paperSize="9" scale="38" orientation="portrait" horizontalDpi="4294967293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49" width="11.42578125" style="104"/>
    <col min="50" max="75" width="11.42578125" style="86"/>
    <col min="76" max="76" width="13.7109375" style="86" bestFit="1" customWidth="1"/>
    <col min="77" max="78" width="11.42578125" style="86"/>
    <col min="79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Cartes'!$C$20="","",'Balises - Cartes'!$C$20)</f>
        <v>50</v>
      </c>
      <c r="BH5" s="110" t="str">
        <f>IF('Balises - Cartes'!$D$20="","",'Balises - Cartes'!$D$20)</f>
        <v/>
      </c>
      <c r="BI5" s="110" t="str">
        <f>IF('Balises - Cartes'!$E$20="","",'Balises - Cartes'!$E$20)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167</v>
      </c>
      <c r="B7" s="539"/>
      <c r="C7" s="540"/>
      <c r="BG7" s="99" t="str">
        <f>IF('Balises - Cartes'!$F$20="","",'Balises - Cartes'!$F$20)</f>
        <v/>
      </c>
      <c r="BH7" s="99" t="str">
        <f>IF('Balises - Cartes'!$G$20="","",'Balises - Cartes'!$G$20)</f>
        <v/>
      </c>
      <c r="BI7" s="99" t="str">
        <f>IF('Balises - Cartes'!$H$20="","",'Balises - Cartes'!$H$20)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IF('E1'!$BG$5=4,'E1'!$BG$4,IF('E1'!$BH$5=4,'E1'!$BH$4,""))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IF('E1'!$BG$5=BY65,'E1'!$BG$4,IF('E1'!$BH$5=BY65,'E1'!$BH$4,IF('E1'!$BI$5=BY65,'E1'!$BI$4,IF('E1'!$BG$7=BY65,'E1'!$BG$6,IF('E1'!$BH$7=BY65,'E1'!$BH$6,IF('E1'!$BI$7=BY65,'E1'!$BI$6,""))))))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IF('E1'!$BG$5=BY66,'E1'!$BG$4,IF('E1'!$BH$5=BY66,'E1'!$BH$4,IF('E1'!$BI$5=BY66,'E1'!$BI$4,IF('E1'!$BG$7=BY66,'E1'!$BG$6,IF('E1'!$BH$7=BY66,'E1'!$BH$6,IF('E1'!$BI$7=BY66,'E1'!$BI$6,""))))))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IF('E1'!$BG$5=BY67,'E1'!$BG$4,IF('E1'!$BH$5=BY67,'E1'!$BH$4,IF('E1'!$BI$5=BY67,'E1'!$BI$4,IF('E1'!$BG$7=BY67,'E1'!$BG$6,IF('E1'!$BH$7=BY67,'E1'!$BH$6,IF('E1'!$BI$7=BY67,'E1'!$BI$6,""))))))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IF('E1'!$BG$5=BY68,'E1'!$BG$4,IF('E1'!$BH$5=BY68,'E1'!$BH$4,IF('E1'!$BI$5=BY68,'E1'!$BI$4,IF('E1'!$BG$7=BY68,'E1'!$BG$6,IF('E1'!$BH$7=BY68,'E1'!$BH$6,IF('E1'!$BI$7=BY68,'E1'!$BI$6,""))))))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IF('E1'!$BG$5=BY69,'E1'!$BG$4,IF('E1'!$BH$5=BY69,'E1'!$BH$4,IF('E1'!$BI$5=BY69,'E1'!$BI$4,IF('E1'!$BG$7=BY69,'E1'!$BG$6,IF('E1'!$BH$7=BY69,'E1'!$BH$6,IF('E1'!$BI$7=BY69,'E1'!$BI$6,""))))))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IF('E1'!$BG$5=BY70,'E1'!$BG$4,IF('E1'!$BH$5=BY70,'E1'!$BH$4,IF('E1'!$BI$5=BY70,'E1'!$BI$4,IF('E1'!$BG$7=BY70,'E1'!$BG$6,IF('E1'!$BH$7=BY70,'E1'!$BH$6,IF('E1'!$BI$7=BY70,'E1'!$BI$6,""))))))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IF('E1'!$BG$5=BY71,'E1'!$BG$4,IF('E1'!$BH$5=BY71,'E1'!$BH$4,IF('E1'!$BI$5=BY71,'E1'!$BI$4,IF('E1'!$BG$7=BY71,'E1'!$BG$6,IF('E1'!$BH$7=BY71,'E1'!$BH$6,IF('E1'!$BI$7=BY71,'E1'!$BI$6,""))))))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IF('E1'!$BG$5=BY72,'E1'!$BG$4,IF('E1'!$BH$5=BY72,'E1'!$BH$4,IF('E1'!$BI$5=BY72,'E1'!$BI$4,IF('E1'!$BG$7=BY72,'E1'!$BG$6,IF('E1'!$BH$7=BY72,'E1'!$BH$6,IF('E1'!$BI$7=BY72,'E1'!$BI$6,""))))))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IF('E1'!$BG$5=BY73,'E1'!$BG$4,IF('E1'!$BH$5=BY73,'E1'!$BH$4,IF('E1'!$BI$5=BY73,'E1'!$BI$4,IF('E1'!$BG$7=BY73,'E1'!$BG$6,IF('E1'!$BH$7=BY73,'E1'!$BH$6,IF('E1'!$BI$7=BY73,'E1'!$BI$6,""))))))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IF('E1'!$BG$5=BY74,'E1'!$BG$4,IF('E1'!$BH$5=BY74,'E1'!$BH$4,IF('E1'!$BI$5=BY74,'E1'!$BI$4,IF('E1'!$BG$7=BY74,'E1'!$BG$6,IF('E1'!$BH$7=BY74,'E1'!$BH$6,IF('E1'!$BI$7=BY74,'E1'!$BI$6,""))))))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IF('E1'!$BG$5=BY75,'E1'!$BG$4,IF('E1'!$BH$5=BY75,'E1'!$BH$4,IF('E1'!$BI$5=BY75,'E1'!$BI$4,IF('E1'!$BG$7=BY75,'E1'!$BG$6,IF('E1'!$BH$7=BY75,'E1'!$BH$6,IF('E1'!$BI$7=BY75,'E1'!$BI$6,""))))))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IF('E1'!$BG$5=BY76,'E1'!$BG$4,IF('E1'!$BH$5=BY76,'E1'!$BH$4,IF('E1'!$BI$5=BY76,'E1'!$BI$4,IF('E1'!$BG$7=BY76,'E1'!$BG$6,IF('E1'!$BH$7=BY76,'E1'!$BH$6,IF('E1'!$BI$7=BY76,'E1'!$BI$6,""))))))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IF('E1'!$BG$5=BY77,'E1'!$BG$4,IF('E1'!$BH$5=BY77,'E1'!$BH$4,IF('E1'!$BI$5=BY77,'E1'!$BI$4,IF('E1'!$BG$7=BY77,'E1'!$BG$6,IF('E1'!$BH$7=BY77,'E1'!$BH$6,IF('E1'!$BI$7=BY77,'E1'!$BI$6,""))))))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IF('E1'!$BG$5=BY78,'E1'!$BG$4,IF('E1'!$BH$5=BY78,'E1'!$BH$4,IF('E1'!$BI$5=BY78,'E1'!$BI$4,IF('E1'!$BG$7=BY78,'E1'!$BG$6,IF('E1'!$BH$7=BY78,'E1'!$BH$6,IF('E1'!$BI$7=BY78,'E1'!$BI$6,""))))))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IF('E1'!$BG$5=BY79,'E1'!$BG$4,IF('E1'!$BH$5=BY79,'E1'!$BH$4,IF('E1'!$BI$5=BY79,'E1'!$BI$4,IF('E1'!$BG$7=BY79,'E1'!$BG$6,IF('E1'!$BH$7=BY79,'E1'!$BH$6,IF('E1'!$BI$7=BY79,'E1'!$BI$6,""))))))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IF('E1'!$BG$5=BY80,'E1'!$BG$4,IF('E1'!$BH$5=BY80,'E1'!$BH$4,IF('E1'!$BI$5=BY80,'E1'!$BI$4,IF('E1'!$BG$7=BY80,'E1'!$BG$6,IF('E1'!$BH$7=BY80,'E1'!$BH$6,IF('E1'!$BI$7=BY80,'E1'!$BI$6,""))))))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IF('E1'!$BG$5=BY81,'E1'!$BG$4,IF('E1'!$BH$5=BY81,'E1'!$BH$4,IF('E1'!$BI$5=BY81,'E1'!$BI$4,IF('E1'!$BG$7=BY81,'E1'!$BG$6,IF('E1'!$BH$7=BY81,'E1'!$BH$6,IF('E1'!$BI$7=BY81,'E1'!$BI$6,""))))))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IF('E1'!$BG$5=BY82,'E1'!$BG$4,IF('E1'!$BH$5=BY82,'E1'!$BH$4,IF('E1'!$BI$5=BY82,'E1'!$BI$4,IF('E1'!$BG$7=BY82,'E1'!$BG$6,IF('E1'!$BH$7=BY82,'E1'!$BH$6,IF('E1'!$BI$7=BY82,'E1'!$BI$6,""))))))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IF('E1'!$BG$5=BY83,'E1'!$BG$4,IF('E1'!$BH$5=BY83,'E1'!$BH$4,IF('E1'!$BI$5=BY83,'E1'!$BI$4,IF('E1'!$BG$7=BY83,'E1'!$BG$6,IF('E1'!$BH$7=BY83,'E1'!$BH$6,IF('E1'!$BI$7=BY83,'E1'!$BI$6,""))))))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IF('E1'!$BG$5=BY84,'E1'!$BG$4,IF('E1'!$BH$5=BY84,'E1'!$BH$4,IF('E1'!$BI$5=BY84,'E1'!$BI$4,IF('E1'!$BG$7=BY84,'E1'!$BG$6,IF('E1'!$BH$7=BY84,'E1'!$BH$6,IF('E1'!$BI$7=BY84,'E1'!$BI$6,""))))))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IF('E1'!$BG$5=BY85,'E1'!$BG$4,IF('E1'!$BH$5=BY85,'E1'!$BH$4,IF('E1'!$BI$5=BY85,'E1'!$BI$4,IF('E1'!$BG$7=BY85,'E1'!$BG$6,IF('E1'!$BH$7=BY85,'E1'!$BH$6,IF('E1'!$BI$7=BY85,'E1'!$BI$6,""))))))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IF('E1'!$BG$5=BY86,'E1'!$BG$4,IF('E1'!$BH$5=BY86,'E1'!$BH$4,IF('E1'!$BI$5=BY86,'E1'!$BI$4,IF('E1'!$BG$7=BY86,'E1'!$BG$6,IF('E1'!$BH$7=BY86,'E1'!$BH$6,IF('E1'!$BI$7=BY86,'E1'!$BI$6,""))))))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IF('E1'!$BG$5=BY87,'E1'!$BG$4,IF('E1'!$BH$5=BY87,'E1'!$BH$4,IF('E1'!$BI$5=BY87,'E1'!$BI$4,IF('E1'!$BG$7=BY87,'E1'!$BG$6,IF('E1'!$BH$7=BY87,'E1'!$BH$6,IF('E1'!$BI$7=BY87,'E1'!$BI$6,""))))))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IF('E1'!$BG$5=BY88,'E1'!$BG$4,IF('E1'!$BH$5=BY88,'E1'!$BH$4,IF('E1'!$BI$5=BY88,'E1'!$BI$4,IF('E1'!$BG$7=BY88,'E1'!$BG$6,IF('E1'!$BH$7=BY88,'E1'!$BH$6,IF('E1'!$BI$7=BY88,'E1'!$BI$6,""))))))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IF('E1'!$BG$5=BY89,'E1'!$BG$4,IF('E1'!$BH$5=BY89,'E1'!$BH$4,IF('E1'!$BI$5=BY89,'E1'!$BI$4,IF('E1'!$BG$7=BY89,'E1'!$BG$6,IF('E1'!$BH$7=BY89,'E1'!$BH$6,IF('E1'!$BI$7=BY89,'E1'!$BI$6,""))))))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IF('E1'!$BG$5=BY90,'E1'!$BG$4,IF('E1'!$BH$5=BY90,'E1'!$BH$4,IF('E1'!$BI$5=BY90,'E1'!$BI$4,IF('E1'!$BG$7=BY90,'E1'!$BG$6,IF('E1'!$BH$7=BY90,'E1'!$BH$6,IF('E1'!$BI$7=BY90,'E1'!$BI$6,""))))))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IF('E1'!$BG$5=BY91,'E1'!$BG$4,IF('E1'!$BH$5=BY91,'E1'!$BH$4,IF('E1'!$BI$5=BY91,'E1'!$BI$4,IF('E1'!$BG$7=BY91,'E1'!$BG$6,IF('E1'!$BH$7=BY91,'E1'!$BH$6,IF('E1'!$BI$7=BY91,'E1'!$BI$6,""))))))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IF('E1'!$BG$5=BY92,'E1'!$BG$4,IF('E1'!$BH$5=BY92,'E1'!$BH$4,IF('E1'!$BI$5=BY92,'E1'!$BI$4,IF('E1'!$BG$7=BY92,'E1'!$BG$6,IF('E1'!$BH$7=BY92,'E1'!$BH$6,IF('E1'!$BI$7=BY92,'E1'!$BI$6,""))))))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IF('E1'!$BG$5=BY93,'E1'!$BG$4,IF('E1'!$BH$5=BY93,'E1'!$BH$4,IF('E1'!$BI$5=BY93,'E1'!$BI$4,IF('E1'!$BG$7=BY93,'E1'!$BG$6,IF('E1'!$BH$7=BY93,'E1'!$BH$6,IF('E1'!$BI$7=BY93,'E1'!$BI$6,""))))))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IF('E1'!$BG$5=BY94,'E1'!$BG$4,IF('E1'!$BH$5=BY94,'E1'!$BH$4,IF('E1'!$BI$5=BY94,'E1'!$BI$4,IF('E1'!$BG$7=BY94,'E1'!$BG$6,IF('E1'!$BH$7=BY94,'E1'!$BH$6,IF('E1'!$BI$7=BY94,'E1'!$BI$6,""))))))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IF('E1'!$BG$5=BY95,'E1'!$BG$4,IF('E1'!$BH$5=BY95,'E1'!$BH$4,IF('E1'!$BI$5=BY95,'E1'!$BI$4,IF('E1'!$BG$7=BY95,'E1'!$BG$6,IF('E1'!$BH$7=BY95,'E1'!$BH$6,IF('E1'!$BI$7=BY95,'E1'!$BI$6,""))))))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IF('E1'!$BG$5=BY96,'E1'!$BG$4,IF('E1'!$BH$5=BY96,'E1'!$BH$4,IF('E1'!$BI$5=BY96,'E1'!$BI$4,IF('E1'!$BG$7=BY96,'E1'!$BG$6,IF('E1'!$BH$7=BY96,'E1'!$BH$6,IF('E1'!$BI$7=BY96,'E1'!$BI$6,""))))))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IF('E1'!$BG$5=BY97,'E1'!$BG$4,IF('E1'!$BH$5=BY97,'E1'!$BH$4,IF('E1'!$BI$5=BY97,'E1'!$BI$4,IF('E1'!$BG$7=BY97,'E1'!$BG$6,IF('E1'!$BH$7=BY97,'E1'!$BH$6,IF('E1'!$BI$7=BY97,'E1'!$BI$6,""))))))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IF('E1'!$BG$5=BY98,'E1'!$BG$4,IF('E1'!$BH$5=BY98,'E1'!$BH$4,IF('E1'!$BI$5=BY98,'E1'!$BI$4,IF('E1'!$BG$7=BY98,'E1'!$BG$6,IF('E1'!$BH$7=BY98,'E1'!$BH$6,IF('E1'!$BI$7=BY98,'E1'!$BI$6,""))))))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IF('E1'!$BG$5=BY99,'E1'!$BG$4,IF('E1'!$BH$5=BY99,'E1'!$BH$4,IF('E1'!$BI$5=BY99,'E1'!$BI$4,IF('E1'!$BG$7=BY99,'E1'!$BG$6,IF('E1'!$BH$7=BY99,'E1'!$BH$6,IF('E1'!$BI$7=BY99,'E1'!$BI$6,""))))))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IF('E1'!$BG$5=BY100,'E1'!$BG$4,IF('E1'!$BH$5=BY100,'E1'!$BH$4,IF('E1'!$BI$5=BY100,'E1'!$BI$4,IF('E1'!$BG$7=BY100,'E1'!$BG$6,IF('E1'!$BH$7=BY100,'E1'!$BH$6,IF('E1'!$BI$7=BY100,'E1'!$BI$6,""))))))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IF('E1'!$BG$5=BY101,'E1'!$BG$4,IF('E1'!$BH$5=BY101,'E1'!$BH$4,IF('E1'!$BI$5=BY101,'E1'!$BI$4,IF('E1'!$BG$7=BY101,'E1'!$BG$6,IF('E1'!$BH$7=BY101,'E1'!$BH$6,IF('E1'!$BI$7=BY101,'E1'!$BI$6,""))))))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IF('E1'!$BG$5=BY102,'E1'!$BG$4,IF('E1'!$BH$5=BY102,'E1'!$BH$4,IF('E1'!$BI$5=BY102,'E1'!$BI$4,IF('E1'!$BG$7=BY102,'E1'!$BG$6,IF('E1'!$BH$7=BY102,'E1'!$BH$6,IF('E1'!$BI$7=BY102,'E1'!$BI$6,""))))))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IF('E1'!$BG$5=BY103,'E1'!$BG$4,IF('E1'!$BH$5=BY103,'E1'!$BH$4,IF('E1'!$BI$5=BY103,'E1'!$BI$4,IF('E1'!$BG$7=BY103,'E1'!$BG$6,IF('E1'!$BH$7=BY103,'E1'!$BH$6,IF('E1'!$BI$7=BY103,'E1'!$BI$6,""))))))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IF('E1'!$BG$5=BY104,'E1'!$BG$4,IF('E1'!$BH$5=BY104,'E1'!$BH$4,IF('E1'!$BI$5=BY104,'E1'!$BI$4,IF('E1'!$BG$7=BY104,'E1'!$BG$6,IF('E1'!$BH$7=BY104,'E1'!$BH$6,IF('E1'!$BI$7=BY104,'E1'!$BI$6,""))))))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IF('E1'!$BG$5=BY105,'E1'!$BG$4,IF('E1'!$BH$5=BY105,'E1'!$BH$4,IF('E1'!$BI$5=BY105,'E1'!$BI$4,IF('E1'!$BG$7=BY105,'E1'!$BG$6,IF('E1'!$BH$7=BY105,'E1'!$BH$6,IF('E1'!$BI$7=BY105,'E1'!$BI$6,""))))))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IF('E1'!$BG$5=BY106,'E1'!$BG$4,IF('E1'!$BH$5=BY106,'E1'!$BH$4,IF('E1'!$BI$5=BY106,'E1'!$BI$4,IF('E1'!$BG$7=BY106,'E1'!$BG$6,IF('E1'!$BH$7=BY106,'E1'!$BH$6,IF('E1'!$BI$7=BY106,'E1'!$BI$6,""))))))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IF('E1'!$BG$5=BY107,'E1'!$BG$4,IF('E1'!$BH$5=BY107,'E1'!$BH$4,IF('E1'!$BI$5=BY107,'E1'!$BI$4,IF('E1'!$BG$7=BY107,'E1'!$BG$6,IF('E1'!$BH$7=BY107,'E1'!$BH$6,IF('E1'!$BI$7=BY107,'E1'!$BI$6,""))))))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IF('E1'!$BG$5=BY108,'E1'!$BG$4,IF('E1'!$BH$5=BY108,'E1'!$BH$4,IF('E1'!$BI$5=BY108,'E1'!$BI$4,IF('E1'!$BG$7=BY108,'E1'!$BG$6,IF('E1'!$BH$7=BY108,'E1'!$BH$6,IF('E1'!$BI$7=BY108,'E1'!$BI$6,""))))))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IF('E1'!$BG$5=BY109,'E1'!$BG$4,IF('E1'!$BH$5=BY109,'E1'!$BH$4,IF('E1'!$BI$5=BY109,'E1'!$BI$4,IF('E1'!$BG$7=BY109,'E1'!$BG$6,IF('E1'!$BH$7=BY109,'E1'!$BH$6,IF('E1'!$BI$7=BY109,'E1'!$BI$6,""))))))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IF('E1'!$BG$5=BY110,'E1'!$BG$4,IF('E1'!$BH$5=BY110,'E1'!$BH$4,IF('E1'!$BI$5=BY110,'E1'!$BI$4,IF('E1'!$BG$7=BY110,'E1'!$BG$6,IF('E1'!$BH$7=BY110,'E1'!$BH$6,IF('E1'!$BI$7=BY110,'E1'!$BI$6,""))))))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IF('E1'!$BG$5=BY111,'E1'!$BG$4,IF('E1'!$BH$5=BY111,'E1'!$BH$4,IF('E1'!$BI$5=BY111,'E1'!$BI$4,IF('E1'!$BG$7=BY111,'E1'!$BG$6,IF('E1'!$BH$7=BY111,'E1'!$BH$6,IF('E1'!$BI$7=BY111,'E1'!$BI$6,""))))))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IF('E1'!$BG$5=BY112,'E1'!$BG$4,IF('E1'!$BH$5=BY112,'E1'!$BH$4,IF('E1'!$BI$5=BY112,'E1'!$BI$4,IF('E1'!$BG$7=BY112,'E1'!$BG$6,IF('E1'!$BH$7=BY112,'E1'!$BH$6,IF('E1'!$BI$7=BY112,'E1'!$BI$6,""))))))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IF('E1'!$BG$5=BY113,'E1'!$BG$4,IF('E1'!$BH$5=BY113,'E1'!$BH$4,IF('E1'!$BI$5=BY113,'E1'!$BI$4,IF('E1'!$BG$7=BY113,'E1'!$BG$6,IF('E1'!$BH$7=BY113,'E1'!$BH$6,IF('E1'!$BI$7=BY113,'E1'!$BI$6,""))))))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IF('E1'!$BG$5=BY114,'E1'!$BG$4,IF('E1'!$BH$5=BY114,'E1'!$BH$4,IF('E1'!$BI$5=BY114,'E1'!$BI$4,IF('E1'!$BG$7=BY114,'E1'!$BG$6,IF('E1'!$BH$7=BY114,'E1'!$BH$6,IF('E1'!$BI$7=BY114,'E1'!$BI$6,""))))))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IF('E1'!$BG$5=BY115,'E1'!$BG$4,IF('E1'!$BH$5=BY115,'E1'!$BH$4,IF('E1'!$BI$5=BY115,'E1'!$BI$4,IF('E1'!$BG$7=BY115,'E1'!$BG$6,IF('E1'!$BH$7=BY115,'E1'!$BH$6,IF('E1'!$BI$7=BY115,'E1'!$BI$6,""))))))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IF('E1'!$BG$5=BY116,'E1'!$BG$4,IF('E1'!$BH$5=BY116,'E1'!$BH$4,IF('E1'!$BI$5=BY116,'E1'!$BI$4,IF('E1'!$BG$7=BY116,'E1'!$BG$6,IF('E1'!$BH$7=BY116,'E1'!$BH$6,IF('E1'!$BI$7=BY116,'E1'!$BI$6,""))))))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IF('E1'!$BG$5=BY117,'E1'!$BG$4,IF('E1'!$BH$5=BY117,'E1'!$BH$4,IF('E1'!$BI$5=BY117,'E1'!$BI$4,IF('E1'!$BG$7=BY117,'E1'!$BG$6,IF('E1'!$BH$7=BY117,'E1'!$BH$6,IF('E1'!$BI$7=BY117,'E1'!$BI$6,""))))))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IF('E1'!$BG$5=BY118,'E1'!$BG$4,IF('E1'!$BH$5=BY118,'E1'!$BH$4,IF('E1'!$BI$5=BY118,'E1'!$BI$4,IF('E1'!$BG$7=BY118,'E1'!$BG$6,IF('E1'!$BH$7=BY118,'E1'!$BH$6,IF('E1'!$BI$7=BY118,'E1'!$BI$6,""))))))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IF('E1'!$BG$5=BY119,'E1'!$BG$4,IF('E1'!$BH$5=BY119,'E1'!$BH$4,IF('E1'!$BI$5=BY119,'E1'!$BI$4,IF('E1'!$BG$7=BY119,'E1'!$BG$6,IF('E1'!$BH$7=BY119,'E1'!$BH$6,IF('E1'!$BI$7=BY119,'E1'!$BI$6,""))))))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IF('E1'!$BG$5=BY120,'E1'!$BG$4,IF('E1'!$BH$5=BY120,'E1'!$BH$4,IF('E1'!$BI$5=BY120,'E1'!$BI$4,IF('E1'!$BG$7=BY120,'E1'!$BG$6,IF('E1'!$BH$7=BY120,'E1'!$BH$6,IF('E1'!$BI$7=BY120,'E1'!$BI$6,""))))))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IF('E1'!$BG$5=BY121,'E1'!$BG$4,IF('E1'!$BH$5=BY121,'E1'!$BH$4,IF('E1'!$BI$5=BY121,'E1'!$BI$4,IF('E1'!$BG$7=BY121,'E1'!$BG$6,IF('E1'!$BH$7=BY121,'E1'!$BH$6,IF('E1'!$BI$7=BY121,'E1'!$BI$6,""))))))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IF('E1'!$BG$5=BY122,'E1'!$BG$4,IF('E1'!$BH$5=BY122,'E1'!$BH$4,IF('E1'!$BI$5=BY122,'E1'!$BI$4,IF('E1'!$BG$7=BY122,'E1'!$BG$6,IF('E1'!$BH$7=BY122,'E1'!$BH$6,IF('E1'!$BI$7=BY122,'E1'!$BI$6,""))))))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IF('E1'!$BG$5=BY123,'E1'!$BG$4,IF('E1'!$BH$5=BY123,'E1'!$BH$4,IF('E1'!$BI$5=BY123,'E1'!$BI$4,IF('E1'!$BG$7=BY123,'E1'!$BG$6,IF('E1'!$BH$7=BY123,'E1'!$BH$6,IF('E1'!$BI$7=BY123,'E1'!$BI$6,""))))))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IF('E1'!$BG$5=BY124,'E1'!$BG$4,IF('E1'!$BH$5=BY124,'E1'!$BH$4,IF('E1'!$BI$5=BY124,'E1'!$BI$4,IF('E1'!$BG$7=BY124,'E1'!$BG$6,IF('E1'!$BH$7=BY124,'E1'!$BH$6,IF('E1'!$BI$7=BY124,'E1'!$BI$6,""))))))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IF('E1'!$BG$5=BY125,'E1'!$BG$4,IF('E1'!$BH$5=BY125,'E1'!$BH$4,IF('E1'!$BI$5=BY125,'E1'!$BI$4,IF('E1'!$BG$7=BY125,'E1'!$BG$6,IF('E1'!$BH$7=BY125,'E1'!$BH$6,IF('E1'!$BI$7=BY125,'E1'!$BI$6,""))))))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IF('E1'!$BG$5=BY126,'E1'!$BG$4,IF('E1'!$BH$5=BY126,'E1'!$BH$4,IF('E1'!$BI$5=BY126,'E1'!$BI$4,IF('E1'!$BG$7=BY126,'E1'!$BG$6,IF('E1'!$BH$7=BY126,'E1'!$BH$6,IF('E1'!$BI$7=BY126,'E1'!$BI$6,""))))))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IF('E1'!$BG$5=BY127,'E1'!$BG$4,IF('E1'!$BH$5=BY127,'E1'!$BH$4,IF('E1'!$BI$5=BY127,'E1'!$BI$4,IF('E1'!$BG$7=BY127,'E1'!$BG$6,IF('E1'!$BH$7=BY127,'E1'!$BH$6,IF('E1'!$BI$7=BY127,'E1'!$BI$6,""))))))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IF('E1'!$BG$5=BY128,'E1'!$BG$4,IF('E1'!$BH$5=BY128,'E1'!$BH$4,IF('E1'!$BI$5=BY128,'E1'!$BI$4,IF('E1'!$BG$7=BY128,'E1'!$BG$6,IF('E1'!$BH$7=BY128,'E1'!$BH$6,IF('E1'!$BI$7=BY128,'E1'!$BI$6,""))))))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IF('E1'!$BG$5=BY129,'E1'!$BG$4,IF('E1'!$BH$5=BY129,'E1'!$BH$4,IF('E1'!$BI$5=BY129,'E1'!$BI$4,IF('E1'!$BG$7=BY129,'E1'!$BG$6,IF('E1'!$BH$7=BY129,'E1'!$BH$6,IF('E1'!$BI$7=BY129,'E1'!$BI$6,""))))))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IF('E1'!$BG$5=BY130,'E1'!$BG$4,IF('E1'!$BH$5=BY130,'E1'!$BH$4,IF('E1'!$BI$5=BY130,'E1'!$BI$4,IF('E1'!$BG$7=BY130,'E1'!$BG$6,IF('E1'!$BH$7=BY130,'E1'!$BH$6,IF('E1'!$BI$7=BY130,'E1'!$BI$6,""))))))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IF('E1'!$BG$5=BY131,'E1'!$BG$4,IF('E1'!$BH$5=BY131,'E1'!$BH$4,IF('E1'!$BI$5=BY131,'E1'!$BI$4,IF('E1'!$BG$7=BY131,'E1'!$BG$6,IF('E1'!$BH$7=BY131,'E1'!$BH$6,IF('E1'!$BI$7=BY131,'E1'!$BI$6,""))))))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IF('E1'!$BG$5=BY132,'E1'!$BG$4,IF('E1'!$BH$5=BY132,'E1'!$BH$4,IF('E1'!$BI$5=BY132,'E1'!$BI$4,IF('E1'!$BG$7=BY132,'E1'!$BG$6,IF('E1'!$BH$7=BY132,'E1'!$BH$6,IF('E1'!$BI$7=BY132,'E1'!$BI$6,""))))))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IF('E1'!$BG$5=BY133,'E1'!$BG$4,IF('E1'!$BH$5=BY133,'E1'!$BH$4,IF('E1'!$BI$5=BY133,'E1'!$BI$4,IF('E1'!$BG$7=BY133,'E1'!$BG$6,IF('E1'!$BH$7=BY133,'E1'!$BH$6,IF('E1'!$BI$7=BY133,'E1'!$BI$6,""))))))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IF('E1'!$BG$5=BY134,'E1'!$BG$4,IF('E1'!$BH$5=BY134,'E1'!$BH$4,IF('E1'!$BI$5=BY134,'E1'!$BI$4,IF('E1'!$BG$7=BY134,'E1'!$BG$6,IF('E1'!$BH$7=BY134,'E1'!$BH$6,IF('E1'!$BI$7=BY134,'E1'!$BI$6,""))))))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IF('E1'!$BG$5=BY135,'E1'!$BG$4,IF('E1'!$BH$5=BY135,'E1'!$BH$4,IF('E1'!$BI$5=BY135,'E1'!$BI$4,IF('E1'!$BG$7=BY135,'E1'!$BG$6,IF('E1'!$BH$7=BY135,'E1'!$BH$6,IF('E1'!$BI$7=BY135,'E1'!$BI$6,""))))))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IF('E1'!$BG$5=BY136,'E1'!$BG$4,IF('E1'!$BH$5=BY136,'E1'!$BH$4,IF('E1'!$BI$5=BY136,'E1'!$BI$4,IF('E1'!$BG$7=BY136,'E1'!$BG$6,IF('E1'!$BH$7=BY136,'E1'!$BH$6,IF('E1'!$BI$7=BY136,'E1'!$BI$6,""))))))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IF('E1'!$BG$5=BY137,'E1'!$BG$4,IF('E1'!$BH$5=BY137,'E1'!$BH$4,IF('E1'!$BI$5=BY137,'E1'!$BI$4,IF('E1'!$BG$7=BY137,'E1'!$BG$6,IF('E1'!$BH$7=BY137,'E1'!$BH$6,IF('E1'!$BI$7=BY137,'E1'!$BI$6,""))))))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IF('E1'!$BG$5=BY138,'E1'!$BG$4,IF('E1'!$BH$5=BY138,'E1'!$BH$4,IF('E1'!$BI$5=BY138,'E1'!$BI$4,IF('E1'!$BG$7=BY138,'E1'!$BG$6,IF('E1'!$BH$7=BY138,'E1'!$BH$6,IF('E1'!$BI$7=BY138,'E1'!$BI$6,""))))))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IF('E1'!$BG$5=BY139,'E1'!$BG$4,IF('E1'!$BH$5=BY139,'E1'!$BH$4,IF('E1'!$BI$5=BY139,'E1'!$BI$4,IF('E1'!$BG$7=BY139,'E1'!$BG$6,IF('E1'!$BH$7=BY139,'E1'!$BH$6,IF('E1'!$BI$7=BY139,'E1'!$BI$6,""))))))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IF('E1'!$BG$5=BY140,'E1'!$BG$4,IF('E1'!$BH$5=BY140,'E1'!$BH$4,IF('E1'!$BI$5=BY140,'E1'!$BI$4,IF('E1'!$BG$7=BY140,'E1'!$BG$6,IF('E1'!$BH$7=BY140,'E1'!$BH$6,IF('E1'!$BI$7=BY140,'E1'!$BI$6,""))))))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BS65:BU66"/>
    <mergeCell ref="BL3:BM3"/>
    <mergeCell ref="BL4:BM4"/>
    <mergeCell ref="BN69:BP70"/>
    <mergeCell ref="BN1:BP3"/>
    <mergeCell ref="BG68:BL69"/>
    <mergeCell ref="BL1:BM2"/>
    <mergeCell ref="BN4:BP4"/>
    <mergeCell ref="M96:N98"/>
    <mergeCell ref="P102:S104"/>
    <mergeCell ref="T102:U104"/>
    <mergeCell ref="BG2:BI3"/>
    <mergeCell ref="BB67:BD68"/>
    <mergeCell ref="K104:K105"/>
    <mergeCell ref="J102:J103"/>
    <mergeCell ref="J104:J105"/>
    <mergeCell ref="K94:K95"/>
    <mergeCell ref="K96:K97"/>
    <mergeCell ref="K98:K99"/>
    <mergeCell ref="K100:K101"/>
    <mergeCell ref="K102:K103"/>
    <mergeCell ref="J98:J99"/>
    <mergeCell ref="J100:J101"/>
    <mergeCell ref="K85:K87"/>
    <mergeCell ref="I94:I95"/>
    <mergeCell ref="I96:I97"/>
    <mergeCell ref="I88:I89"/>
    <mergeCell ref="J88:J89"/>
    <mergeCell ref="K88:K89"/>
    <mergeCell ref="K90:K91"/>
    <mergeCell ref="K92:K93"/>
    <mergeCell ref="I90:I91"/>
    <mergeCell ref="I92:I93"/>
    <mergeCell ref="J85:J87"/>
    <mergeCell ref="J90:J91"/>
    <mergeCell ref="J92:J93"/>
    <mergeCell ref="J94:J95"/>
    <mergeCell ref="J96:J97"/>
    <mergeCell ref="A7:C8"/>
    <mergeCell ref="I104:I105"/>
    <mergeCell ref="I98:I99"/>
    <mergeCell ref="I100:I101"/>
    <mergeCell ref="I102:I103"/>
    <mergeCell ref="I85:I87"/>
  </mergeCells>
  <pageMargins left="0.39370078740157483" right="0.15748031496062992" top="0.11811023622047245" bottom="0" header="0.27559055118110237" footer="0.11811023622047245"/>
  <pageSetup paperSize="9" scale="42" orientation="portrait" horizontalDpi="4294967293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51" width="11.42578125" style="104"/>
    <col min="52" max="75" width="11.42578125" style="86"/>
    <col min="76" max="76" width="13.7109375" style="86" bestFit="1" customWidth="1"/>
    <col min="77" max="86" width="11.42578125" style="86"/>
    <col min="87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Cartes'!$C$21="","",'Balises - Cartes'!$C$21)</f>
        <v>50</v>
      </c>
      <c r="BH5" s="110" t="str">
        <f>IF('Balises - Cartes'!$D$21="","",'Balises - Cartes'!$D$21)</f>
        <v/>
      </c>
      <c r="BI5" s="110" t="str">
        <f>IF('Balises - Cartes'!$E$21="","",'Balises - Cartes'!$E$21)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168</v>
      </c>
      <c r="B7" s="539"/>
      <c r="C7" s="540"/>
      <c r="BG7" s="99" t="str">
        <f>IF('Balises - Cartes'!$F$21="","",'Balises - Cartes'!$F$21)</f>
        <v/>
      </c>
      <c r="BH7" s="99" t="str">
        <f>IF('Balises - Cartes'!$G$21="","",'Balises - Cartes'!$G$21)</f>
        <v/>
      </c>
      <c r="BI7" s="99" t="str">
        <f>IF('Balises - Cartes'!$H$21="","",'Balises - Cartes'!$H$21)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IF('E2'!$BG$5=4,'E2'!$BG$4,IF('E2'!$BH$5=4,'E2'!$BH$4,""))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IF('E2'!$BG$5=BY65,'E2'!$BG$4,IF('E2'!$BH$5=BY65,'E2'!$BH$4,IF('E2'!$BI$5=BY65,'E2'!$BI$4,IF('E2'!$BG$7=BY65,'E2'!$BG$6,IF('E2'!$BH$7=BY65,'E2'!$BH$6,IF('E2'!$BI$7=BY65,'E2'!$BI$6,""))))))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IF('E2'!$BG$5=BY66,'E2'!$BG$4,IF('E2'!$BH$5=BY66,'E2'!$BH$4,IF('E2'!$BI$5=BY66,'E2'!$BI$4,IF('E2'!$BG$7=BY66,'E2'!$BG$6,IF('E2'!$BH$7=BY66,'E2'!$BH$6,IF('E2'!$BI$7=BY66,'E2'!$BI$6,""))))))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IF('E2'!$BG$5=BY67,'E2'!$BG$4,IF('E2'!$BH$5=BY67,'E2'!$BH$4,IF('E2'!$BI$5=BY67,'E2'!$BI$4,IF('E2'!$BG$7=BY67,'E2'!$BG$6,IF('E2'!$BH$7=BY67,'E2'!$BH$6,IF('E2'!$BI$7=BY67,'E2'!$BI$6,""))))))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IF('E2'!$BG$5=BY68,'E2'!$BG$4,IF('E2'!$BH$5=BY68,'E2'!$BH$4,IF('E2'!$BI$5=BY68,'E2'!$BI$4,IF('E2'!$BG$7=BY68,'E2'!$BG$6,IF('E2'!$BH$7=BY68,'E2'!$BH$6,IF('E2'!$BI$7=BY68,'E2'!$BI$6,""))))))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IF('E2'!$BG$5=BY69,'E2'!$BG$4,IF('E2'!$BH$5=BY69,'E2'!$BH$4,IF('E2'!$BI$5=BY69,'E2'!$BI$4,IF('E2'!$BG$7=BY69,'E2'!$BG$6,IF('E2'!$BH$7=BY69,'E2'!$BH$6,IF('E2'!$BI$7=BY69,'E2'!$BI$6,""))))))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IF('E2'!$BG$5=BY70,'E2'!$BG$4,IF('E2'!$BH$5=BY70,'E2'!$BH$4,IF('E2'!$BI$5=BY70,'E2'!$BI$4,IF('E2'!$BG$7=BY70,'E2'!$BG$6,IF('E2'!$BH$7=BY70,'E2'!$BH$6,IF('E2'!$BI$7=BY70,'E2'!$BI$6,""))))))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IF('E2'!$BG$5=BY71,'E2'!$BG$4,IF('E2'!$BH$5=BY71,'E2'!$BH$4,IF('E2'!$BI$5=BY71,'E2'!$BI$4,IF('E2'!$BG$7=BY71,'E2'!$BG$6,IF('E2'!$BH$7=BY71,'E2'!$BH$6,IF('E2'!$BI$7=BY71,'E2'!$BI$6,""))))))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IF('E2'!$BG$5=BY72,'E2'!$BG$4,IF('E2'!$BH$5=BY72,'E2'!$BH$4,IF('E2'!$BI$5=BY72,'E2'!$BI$4,IF('E2'!$BG$7=BY72,'E2'!$BG$6,IF('E2'!$BH$7=BY72,'E2'!$BH$6,IF('E2'!$BI$7=BY72,'E2'!$BI$6,""))))))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IF('E2'!$BG$5=BY73,'E2'!$BG$4,IF('E2'!$BH$5=BY73,'E2'!$BH$4,IF('E2'!$BI$5=BY73,'E2'!$BI$4,IF('E2'!$BG$7=BY73,'E2'!$BG$6,IF('E2'!$BH$7=BY73,'E2'!$BH$6,IF('E2'!$BI$7=BY73,'E2'!$BI$6,""))))))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IF('E2'!$BG$5=BY74,'E2'!$BG$4,IF('E2'!$BH$5=BY74,'E2'!$BH$4,IF('E2'!$BI$5=BY74,'E2'!$BI$4,IF('E2'!$BG$7=BY74,'E2'!$BG$6,IF('E2'!$BH$7=BY74,'E2'!$BH$6,IF('E2'!$BI$7=BY74,'E2'!$BI$6,""))))))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IF('E2'!$BG$5=BY75,'E2'!$BG$4,IF('E2'!$BH$5=BY75,'E2'!$BH$4,IF('E2'!$BI$5=BY75,'E2'!$BI$4,IF('E2'!$BG$7=BY75,'E2'!$BG$6,IF('E2'!$BH$7=BY75,'E2'!$BH$6,IF('E2'!$BI$7=BY75,'E2'!$BI$6,""))))))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IF('E2'!$BG$5=BY76,'E2'!$BG$4,IF('E2'!$BH$5=BY76,'E2'!$BH$4,IF('E2'!$BI$5=BY76,'E2'!$BI$4,IF('E2'!$BG$7=BY76,'E2'!$BG$6,IF('E2'!$BH$7=BY76,'E2'!$BH$6,IF('E2'!$BI$7=BY76,'E2'!$BI$6,""))))))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IF('E2'!$BG$5=BY77,'E2'!$BG$4,IF('E2'!$BH$5=BY77,'E2'!$BH$4,IF('E2'!$BI$5=BY77,'E2'!$BI$4,IF('E2'!$BG$7=BY77,'E2'!$BG$6,IF('E2'!$BH$7=BY77,'E2'!$BH$6,IF('E2'!$BI$7=BY77,'E2'!$BI$6,""))))))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IF('E2'!$BG$5=BY78,'E2'!$BG$4,IF('E2'!$BH$5=BY78,'E2'!$BH$4,IF('E2'!$BI$5=BY78,'E2'!$BI$4,IF('E2'!$BG$7=BY78,'E2'!$BG$6,IF('E2'!$BH$7=BY78,'E2'!$BH$6,IF('E2'!$BI$7=BY78,'E2'!$BI$6,""))))))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IF('E2'!$BG$5=BY79,'E2'!$BG$4,IF('E2'!$BH$5=BY79,'E2'!$BH$4,IF('E2'!$BI$5=BY79,'E2'!$BI$4,IF('E2'!$BG$7=BY79,'E2'!$BG$6,IF('E2'!$BH$7=BY79,'E2'!$BH$6,IF('E2'!$BI$7=BY79,'E2'!$BI$6,""))))))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IF('E2'!$BG$5=BY80,'E2'!$BG$4,IF('E2'!$BH$5=BY80,'E2'!$BH$4,IF('E2'!$BI$5=BY80,'E2'!$BI$4,IF('E2'!$BG$7=BY80,'E2'!$BG$6,IF('E2'!$BH$7=BY80,'E2'!$BH$6,IF('E2'!$BI$7=BY80,'E2'!$BI$6,""))))))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IF('E2'!$BG$5=BY81,'E2'!$BG$4,IF('E2'!$BH$5=BY81,'E2'!$BH$4,IF('E2'!$BI$5=BY81,'E2'!$BI$4,IF('E2'!$BG$7=BY81,'E2'!$BG$6,IF('E2'!$BH$7=BY81,'E2'!$BH$6,IF('E2'!$BI$7=BY81,'E2'!$BI$6,""))))))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IF('E2'!$BG$5=BY82,'E2'!$BG$4,IF('E2'!$BH$5=BY82,'E2'!$BH$4,IF('E2'!$BI$5=BY82,'E2'!$BI$4,IF('E2'!$BG$7=BY82,'E2'!$BG$6,IF('E2'!$BH$7=BY82,'E2'!$BH$6,IF('E2'!$BI$7=BY82,'E2'!$BI$6,""))))))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IF('E2'!$BG$5=BY83,'E2'!$BG$4,IF('E2'!$BH$5=BY83,'E2'!$BH$4,IF('E2'!$BI$5=BY83,'E2'!$BI$4,IF('E2'!$BG$7=BY83,'E2'!$BG$6,IF('E2'!$BH$7=BY83,'E2'!$BH$6,IF('E2'!$BI$7=BY83,'E2'!$BI$6,""))))))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IF('E2'!$BG$5=BY84,'E2'!$BG$4,IF('E2'!$BH$5=BY84,'E2'!$BH$4,IF('E2'!$BI$5=BY84,'E2'!$BI$4,IF('E2'!$BG$7=BY84,'E2'!$BG$6,IF('E2'!$BH$7=BY84,'E2'!$BH$6,IF('E2'!$BI$7=BY84,'E2'!$BI$6,""))))))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IF('E2'!$BG$5=BY85,'E2'!$BG$4,IF('E2'!$BH$5=BY85,'E2'!$BH$4,IF('E2'!$BI$5=BY85,'E2'!$BI$4,IF('E2'!$BG$7=BY85,'E2'!$BG$6,IF('E2'!$BH$7=BY85,'E2'!$BH$6,IF('E2'!$BI$7=BY85,'E2'!$BI$6,""))))))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IF('E2'!$BG$5=BY86,'E2'!$BG$4,IF('E2'!$BH$5=BY86,'E2'!$BH$4,IF('E2'!$BI$5=BY86,'E2'!$BI$4,IF('E2'!$BG$7=BY86,'E2'!$BG$6,IF('E2'!$BH$7=BY86,'E2'!$BH$6,IF('E2'!$BI$7=BY86,'E2'!$BI$6,""))))))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IF('E2'!$BG$5=BY87,'E2'!$BG$4,IF('E2'!$BH$5=BY87,'E2'!$BH$4,IF('E2'!$BI$5=BY87,'E2'!$BI$4,IF('E2'!$BG$7=BY87,'E2'!$BG$6,IF('E2'!$BH$7=BY87,'E2'!$BH$6,IF('E2'!$BI$7=BY87,'E2'!$BI$6,""))))))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IF('E2'!$BG$5=BY88,'E2'!$BG$4,IF('E2'!$BH$5=BY88,'E2'!$BH$4,IF('E2'!$BI$5=BY88,'E2'!$BI$4,IF('E2'!$BG$7=BY88,'E2'!$BG$6,IF('E2'!$BH$7=BY88,'E2'!$BH$6,IF('E2'!$BI$7=BY88,'E2'!$BI$6,""))))))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IF('E2'!$BG$5=BY89,'E2'!$BG$4,IF('E2'!$BH$5=BY89,'E2'!$BH$4,IF('E2'!$BI$5=BY89,'E2'!$BI$4,IF('E2'!$BG$7=BY89,'E2'!$BG$6,IF('E2'!$BH$7=BY89,'E2'!$BH$6,IF('E2'!$BI$7=BY89,'E2'!$BI$6,""))))))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IF('E2'!$BG$5=BY90,'E2'!$BG$4,IF('E2'!$BH$5=BY90,'E2'!$BH$4,IF('E2'!$BI$5=BY90,'E2'!$BI$4,IF('E2'!$BG$7=BY90,'E2'!$BG$6,IF('E2'!$BH$7=BY90,'E2'!$BH$6,IF('E2'!$BI$7=BY90,'E2'!$BI$6,""))))))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IF('E2'!$BG$5=BY91,'E2'!$BG$4,IF('E2'!$BH$5=BY91,'E2'!$BH$4,IF('E2'!$BI$5=BY91,'E2'!$BI$4,IF('E2'!$BG$7=BY91,'E2'!$BG$6,IF('E2'!$BH$7=BY91,'E2'!$BH$6,IF('E2'!$BI$7=BY91,'E2'!$BI$6,""))))))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IF('E2'!$BG$5=BY92,'E2'!$BG$4,IF('E2'!$BH$5=BY92,'E2'!$BH$4,IF('E2'!$BI$5=BY92,'E2'!$BI$4,IF('E2'!$BG$7=BY92,'E2'!$BG$6,IF('E2'!$BH$7=BY92,'E2'!$BH$6,IF('E2'!$BI$7=BY92,'E2'!$BI$6,""))))))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IF('E2'!$BG$5=BY93,'E2'!$BG$4,IF('E2'!$BH$5=BY93,'E2'!$BH$4,IF('E2'!$BI$5=BY93,'E2'!$BI$4,IF('E2'!$BG$7=BY93,'E2'!$BG$6,IF('E2'!$BH$7=BY93,'E2'!$BH$6,IF('E2'!$BI$7=BY93,'E2'!$BI$6,""))))))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IF('E2'!$BG$5=BY94,'E2'!$BG$4,IF('E2'!$BH$5=BY94,'E2'!$BH$4,IF('E2'!$BI$5=BY94,'E2'!$BI$4,IF('E2'!$BG$7=BY94,'E2'!$BG$6,IF('E2'!$BH$7=BY94,'E2'!$BH$6,IF('E2'!$BI$7=BY94,'E2'!$BI$6,""))))))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IF('E2'!$BG$5=BY95,'E2'!$BG$4,IF('E2'!$BH$5=BY95,'E2'!$BH$4,IF('E2'!$BI$5=BY95,'E2'!$BI$4,IF('E2'!$BG$7=BY95,'E2'!$BG$6,IF('E2'!$BH$7=BY95,'E2'!$BH$6,IF('E2'!$BI$7=BY95,'E2'!$BI$6,""))))))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IF('E2'!$BG$5=BY96,'E2'!$BG$4,IF('E2'!$BH$5=BY96,'E2'!$BH$4,IF('E2'!$BI$5=BY96,'E2'!$BI$4,IF('E2'!$BG$7=BY96,'E2'!$BG$6,IF('E2'!$BH$7=BY96,'E2'!$BH$6,IF('E2'!$BI$7=BY96,'E2'!$BI$6,""))))))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IF('E2'!$BG$5=BY97,'E2'!$BG$4,IF('E2'!$BH$5=BY97,'E2'!$BH$4,IF('E2'!$BI$5=BY97,'E2'!$BI$4,IF('E2'!$BG$7=BY97,'E2'!$BG$6,IF('E2'!$BH$7=BY97,'E2'!$BH$6,IF('E2'!$BI$7=BY97,'E2'!$BI$6,""))))))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IF('E2'!$BG$5=BY98,'E2'!$BG$4,IF('E2'!$BH$5=BY98,'E2'!$BH$4,IF('E2'!$BI$5=BY98,'E2'!$BI$4,IF('E2'!$BG$7=BY98,'E2'!$BG$6,IF('E2'!$BH$7=BY98,'E2'!$BH$6,IF('E2'!$BI$7=BY98,'E2'!$BI$6,""))))))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IF('E2'!$BG$5=BY99,'E2'!$BG$4,IF('E2'!$BH$5=BY99,'E2'!$BH$4,IF('E2'!$BI$5=BY99,'E2'!$BI$4,IF('E2'!$BG$7=BY99,'E2'!$BG$6,IF('E2'!$BH$7=BY99,'E2'!$BH$6,IF('E2'!$BI$7=BY99,'E2'!$BI$6,""))))))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IF('E2'!$BG$5=BY100,'E2'!$BG$4,IF('E2'!$BH$5=BY100,'E2'!$BH$4,IF('E2'!$BI$5=BY100,'E2'!$BI$4,IF('E2'!$BG$7=BY100,'E2'!$BG$6,IF('E2'!$BH$7=BY100,'E2'!$BH$6,IF('E2'!$BI$7=BY100,'E2'!$BI$6,""))))))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IF('E2'!$BG$5=BY101,'E2'!$BG$4,IF('E2'!$BH$5=BY101,'E2'!$BH$4,IF('E2'!$BI$5=BY101,'E2'!$BI$4,IF('E2'!$BG$7=BY101,'E2'!$BG$6,IF('E2'!$BH$7=BY101,'E2'!$BH$6,IF('E2'!$BI$7=BY101,'E2'!$BI$6,""))))))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IF('E2'!$BG$5=BY102,'E2'!$BG$4,IF('E2'!$BH$5=BY102,'E2'!$BH$4,IF('E2'!$BI$5=BY102,'E2'!$BI$4,IF('E2'!$BG$7=BY102,'E2'!$BG$6,IF('E2'!$BH$7=BY102,'E2'!$BH$6,IF('E2'!$BI$7=BY102,'E2'!$BI$6,""))))))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IF('E2'!$BG$5=BY103,'E2'!$BG$4,IF('E2'!$BH$5=BY103,'E2'!$BH$4,IF('E2'!$BI$5=BY103,'E2'!$BI$4,IF('E2'!$BG$7=BY103,'E2'!$BG$6,IF('E2'!$BH$7=BY103,'E2'!$BH$6,IF('E2'!$BI$7=BY103,'E2'!$BI$6,""))))))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IF('E2'!$BG$5=BY104,'E2'!$BG$4,IF('E2'!$BH$5=BY104,'E2'!$BH$4,IF('E2'!$BI$5=BY104,'E2'!$BI$4,IF('E2'!$BG$7=BY104,'E2'!$BG$6,IF('E2'!$BH$7=BY104,'E2'!$BH$6,IF('E2'!$BI$7=BY104,'E2'!$BI$6,""))))))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IF('E2'!$BG$5=BY105,'E2'!$BG$4,IF('E2'!$BH$5=BY105,'E2'!$BH$4,IF('E2'!$BI$5=BY105,'E2'!$BI$4,IF('E2'!$BG$7=BY105,'E2'!$BG$6,IF('E2'!$BH$7=BY105,'E2'!$BH$6,IF('E2'!$BI$7=BY105,'E2'!$BI$6,""))))))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IF('E2'!$BG$5=BY106,'E2'!$BG$4,IF('E2'!$BH$5=BY106,'E2'!$BH$4,IF('E2'!$BI$5=BY106,'E2'!$BI$4,IF('E2'!$BG$7=BY106,'E2'!$BG$6,IF('E2'!$BH$7=BY106,'E2'!$BH$6,IF('E2'!$BI$7=BY106,'E2'!$BI$6,""))))))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IF('E2'!$BG$5=BY107,'E2'!$BG$4,IF('E2'!$BH$5=BY107,'E2'!$BH$4,IF('E2'!$BI$5=BY107,'E2'!$BI$4,IF('E2'!$BG$7=BY107,'E2'!$BG$6,IF('E2'!$BH$7=BY107,'E2'!$BH$6,IF('E2'!$BI$7=BY107,'E2'!$BI$6,""))))))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IF('E2'!$BG$5=BY108,'E2'!$BG$4,IF('E2'!$BH$5=BY108,'E2'!$BH$4,IF('E2'!$BI$5=BY108,'E2'!$BI$4,IF('E2'!$BG$7=BY108,'E2'!$BG$6,IF('E2'!$BH$7=BY108,'E2'!$BH$6,IF('E2'!$BI$7=BY108,'E2'!$BI$6,""))))))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IF('E2'!$BG$5=BY109,'E2'!$BG$4,IF('E2'!$BH$5=BY109,'E2'!$BH$4,IF('E2'!$BI$5=BY109,'E2'!$BI$4,IF('E2'!$BG$7=BY109,'E2'!$BG$6,IF('E2'!$BH$7=BY109,'E2'!$BH$6,IF('E2'!$BI$7=BY109,'E2'!$BI$6,""))))))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IF('E2'!$BG$5=BY110,'E2'!$BG$4,IF('E2'!$BH$5=BY110,'E2'!$BH$4,IF('E2'!$BI$5=BY110,'E2'!$BI$4,IF('E2'!$BG$7=BY110,'E2'!$BG$6,IF('E2'!$BH$7=BY110,'E2'!$BH$6,IF('E2'!$BI$7=BY110,'E2'!$BI$6,""))))))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IF('E2'!$BG$5=BY111,'E2'!$BG$4,IF('E2'!$BH$5=BY111,'E2'!$BH$4,IF('E2'!$BI$5=BY111,'E2'!$BI$4,IF('E2'!$BG$7=BY111,'E2'!$BG$6,IF('E2'!$BH$7=BY111,'E2'!$BH$6,IF('E2'!$BI$7=BY111,'E2'!$BI$6,""))))))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IF('E2'!$BG$5=BY112,'E2'!$BG$4,IF('E2'!$BH$5=BY112,'E2'!$BH$4,IF('E2'!$BI$5=BY112,'E2'!$BI$4,IF('E2'!$BG$7=BY112,'E2'!$BG$6,IF('E2'!$BH$7=BY112,'E2'!$BH$6,IF('E2'!$BI$7=BY112,'E2'!$BI$6,""))))))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IF('E2'!$BG$5=BY113,'E2'!$BG$4,IF('E2'!$BH$5=BY113,'E2'!$BH$4,IF('E2'!$BI$5=BY113,'E2'!$BI$4,IF('E2'!$BG$7=BY113,'E2'!$BG$6,IF('E2'!$BH$7=BY113,'E2'!$BH$6,IF('E2'!$BI$7=BY113,'E2'!$BI$6,""))))))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IF('E2'!$BG$5=BY114,'E2'!$BG$4,IF('E2'!$BH$5=BY114,'E2'!$BH$4,IF('E2'!$BI$5=BY114,'E2'!$BI$4,IF('E2'!$BG$7=BY114,'E2'!$BG$6,IF('E2'!$BH$7=BY114,'E2'!$BH$6,IF('E2'!$BI$7=BY114,'E2'!$BI$6,""))))))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IF('E2'!$BG$5=BY115,'E2'!$BG$4,IF('E2'!$BH$5=BY115,'E2'!$BH$4,IF('E2'!$BI$5=BY115,'E2'!$BI$4,IF('E2'!$BG$7=BY115,'E2'!$BG$6,IF('E2'!$BH$7=BY115,'E2'!$BH$6,IF('E2'!$BI$7=BY115,'E2'!$BI$6,""))))))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IF('E2'!$BG$5=BY116,'E2'!$BG$4,IF('E2'!$BH$5=BY116,'E2'!$BH$4,IF('E2'!$BI$5=BY116,'E2'!$BI$4,IF('E2'!$BG$7=BY116,'E2'!$BG$6,IF('E2'!$BH$7=BY116,'E2'!$BH$6,IF('E2'!$BI$7=BY116,'E2'!$BI$6,""))))))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IF('E2'!$BG$5=BY117,'E2'!$BG$4,IF('E2'!$BH$5=BY117,'E2'!$BH$4,IF('E2'!$BI$5=BY117,'E2'!$BI$4,IF('E2'!$BG$7=BY117,'E2'!$BG$6,IF('E2'!$BH$7=BY117,'E2'!$BH$6,IF('E2'!$BI$7=BY117,'E2'!$BI$6,""))))))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IF('E2'!$BG$5=BY118,'E2'!$BG$4,IF('E2'!$BH$5=BY118,'E2'!$BH$4,IF('E2'!$BI$5=BY118,'E2'!$BI$4,IF('E2'!$BG$7=BY118,'E2'!$BG$6,IF('E2'!$BH$7=BY118,'E2'!$BH$6,IF('E2'!$BI$7=BY118,'E2'!$BI$6,""))))))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IF('E2'!$BG$5=BY119,'E2'!$BG$4,IF('E2'!$BH$5=BY119,'E2'!$BH$4,IF('E2'!$BI$5=BY119,'E2'!$BI$4,IF('E2'!$BG$7=BY119,'E2'!$BG$6,IF('E2'!$BH$7=BY119,'E2'!$BH$6,IF('E2'!$BI$7=BY119,'E2'!$BI$6,""))))))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IF('E2'!$BG$5=BY120,'E2'!$BG$4,IF('E2'!$BH$5=BY120,'E2'!$BH$4,IF('E2'!$BI$5=BY120,'E2'!$BI$4,IF('E2'!$BG$7=BY120,'E2'!$BG$6,IF('E2'!$BH$7=BY120,'E2'!$BH$6,IF('E2'!$BI$7=BY120,'E2'!$BI$6,""))))))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IF('E2'!$BG$5=BY121,'E2'!$BG$4,IF('E2'!$BH$5=BY121,'E2'!$BH$4,IF('E2'!$BI$5=BY121,'E2'!$BI$4,IF('E2'!$BG$7=BY121,'E2'!$BG$6,IF('E2'!$BH$7=BY121,'E2'!$BH$6,IF('E2'!$BI$7=BY121,'E2'!$BI$6,""))))))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IF('E2'!$BG$5=BY122,'E2'!$BG$4,IF('E2'!$BH$5=BY122,'E2'!$BH$4,IF('E2'!$BI$5=BY122,'E2'!$BI$4,IF('E2'!$BG$7=BY122,'E2'!$BG$6,IF('E2'!$BH$7=BY122,'E2'!$BH$6,IF('E2'!$BI$7=BY122,'E2'!$BI$6,""))))))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IF('E2'!$BG$5=BY123,'E2'!$BG$4,IF('E2'!$BH$5=BY123,'E2'!$BH$4,IF('E2'!$BI$5=BY123,'E2'!$BI$4,IF('E2'!$BG$7=BY123,'E2'!$BG$6,IF('E2'!$BH$7=BY123,'E2'!$BH$6,IF('E2'!$BI$7=BY123,'E2'!$BI$6,""))))))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IF('E2'!$BG$5=BY124,'E2'!$BG$4,IF('E2'!$BH$5=BY124,'E2'!$BH$4,IF('E2'!$BI$5=BY124,'E2'!$BI$4,IF('E2'!$BG$7=BY124,'E2'!$BG$6,IF('E2'!$BH$7=BY124,'E2'!$BH$6,IF('E2'!$BI$7=BY124,'E2'!$BI$6,""))))))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IF('E2'!$BG$5=BY125,'E2'!$BG$4,IF('E2'!$BH$5=BY125,'E2'!$BH$4,IF('E2'!$BI$5=BY125,'E2'!$BI$4,IF('E2'!$BG$7=BY125,'E2'!$BG$6,IF('E2'!$BH$7=BY125,'E2'!$BH$6,IF('E2'!$BI$7=BY125,'E2'!$BI$6,""))))))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IF('E2'!$BG$5=BY126,'E2'!$BG$4,IF('E2'!$BH$5=BY126,'E2'!$BH$4,IF('E2'!$BI$5=BY126,'E2'!$BI$4,IF('E2'!$BG$7=BY126,'E2'!$BG$6,IF('E2'!$BH$7=BY126,'E2'!$BH$6,IF('E2'!$BI$7=BY126,'E2'!$BI$6,""))))))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IF('E2'!$BG$5=BY127,'E2'!$BG$4,IF('E2'!$BH$5=BY127,'E2'!$BH$4,IF('E2'!$BI$5=BY127,'E2'!$BI$4,IF('E2'!$BG$7=BY127,'E2'!$BG$6,IF('E2'!$BH$7=BY127,'E2'!$BH$6,IF('E2'!$BI$7=BY127,'E2'!$BI$6,""))))))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IF('E2'!$BG$5=BY128,'E2'!$BG$4,IF('E2'!$BH$5=BY128,'E2'!$BH$4,IF('E2'!$BI$5=BY128,'E2'!$BI$4,IF('E2'!$BG$7=BY128,'E2'!$BG$6,IF('E2'!$BH$7=BY128,'E2'!$BH$6,IF('E2'!$BI$7=BY128,'E2'!$BI$6,""))))))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IF('E2'!$BG$5=BY129,'E2'!$BG$4,IF('E2'!$BH$5=BY129,'E2'!$BH$4,IF('E2'!$BI$5=BY129,'E2'!$BI$4,IF('E2'!$BG$7=BY129,'E2'!$BG$6,IF('E2'!$BH$7=BY129,'E2'!$BH$6,IF('E2'!$BI$7=BY129,'E2'!$BI$6,""))))))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IF('E2'!$BG$5=BY130,'E2'!$BG$4,IF('E2'!$BH$5=BY130,'E2'!$BH$4,IF('E2'!$BI$5=BY130,'E2'!$BI$4,IF('E2'!$BG$7=BY130,'E2'!$BG$6,IF('E2'!$BH$7=BY130,'E2'!$BH$6,IF('E2'!$BI$7=BY130,'E2'!$BI$6,""))))))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IF('E2'!$BG$5=BY131,'E2'!$BG$4,IF('E2'!$BH$5=BY131,'E2'!$BH$4,IF('E2'!$BI$5=BY131,'E2'!$BI$4,IF('E2'!$BG$7=BY131,'E2'!$BG$6,IF('E2'!$BH$7=BY131,'E2'!$BH$6,IF('E2'!$BI$7=BY131,'E2'!$BI$6,""))))))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IF('E2'!$BG$5=BY132,'E2'!$BG$4,IF('E2'!$BH$5=BY132,'E2'!$BH$4,IF('E2'!$BI$5=BY132,'E2'!$BI$4,IF('E2'!$BG$7=BY132,'E2'!$BG$6,IF('E2'!$BH$7=BY132,'E2'!$BH$6,IF('E2'!$BI$7=BY132,'E2'!$BI$6,""))))))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IF('E2'!$BG$5=BY133,'E2'!$BG$4,IF('E2'!$BH$5=BY133,'E2'!$BH$4,IF('E2'!$BI$5=BY133,'E2'!$BI$4,IF('E2'!$BG$7=BY133,'E2'!$BG$6,IF('E2'!$BH$7=BY133,'E2'!$BH$6,IF('E2'!$BI$7=BY133,'E2'!$BI$6,""))))))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IF('E2'!$BG$5=BY134,'E2'!$BG$4,IF('E2'!$BH$5=BY134,'E2'!$BH$4,IF('E2'!$BI$5=BY134,'E2'!$BI$4,IF('E2'!$BG$7=BY134,'E2'!$BG$6,IF('E2'!$BH$7=BY134,'E2'!$BH$6,IF('E2'!$BI$7=BY134,'E2'!$BI$6,""))))))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IF('E2'!$BG$5=BY135,'E2'!$BG$4,IF('E2'!$BH$5=BY135,'E2'!$BH$4,IF('E2'!$BI$5=BY135,'E2'!$BI$4,IF('E2'!$BG$7=BY135,'E2'!$BG$6,IF('E2'!$BH$7=BY135,'E2'!$BH$6,IF('E2'!$BI$7=BY135,'E2'!$BI$6,""))))))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IF('E2'!$BG$5=BY136,'E2'!$BG$4,IF('E2'!$BH$5=BY136,'E2'!$BH$4,IF('E2'!$BI$5=BY136,'E2'!$BI$4,IF('E2'!$BG$7=BY136,'E2'!$BG$6,IF('E2'!$BH$7=BY136,'E2'!$BH$6,IF('E2'!$BI$7=BY136,'E2'!$BI$6,""))))))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IF('E2'!$BG$5=BY137,'E2'!$BG$4,IF('E2'!$BH$5=BY137,'E2'!$BH$4,IF('E2'!$BI$5=BY137,'E2'!$BI$4,IF('E2'!$BG$7=BY137,'E2'!$BG$6,IF('E2'!$BH$7=BY137,'E2'!$BH$6,IF('E2'!$BI$7=BY137,'E2'!$BI$6,""))))))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IF('E2'!$BG$5=BY138,'E2'!$BG$4,IF('E2'!$BH$5=BY138,'E2'!$BH$4,IF('E2'!$BI$5=BY138,'E2'!$BI$4,IF('E2'!$BG$7=BY138,'E2'!$BG$6,IF('E2'!$BH$7=BY138,'E2'!$BH$6,IF('E2'!$BI$7=BY138,'E2'!$BI$6,""))))))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IF('E2'!$BG$5=BY139,'E2'!$BG$4,IF('E2'!$BH$5=BY139,'E2'!$BH$4,IF('E2'!$BI$5=BY139,'E2'!$BI$4,IF('E2'!$BG$7=BY139,'E2'!$BG$6,IF('E2'!$BH$7=BY139,'E2'!$BH$6,IF('E2'!$BI$7=BY139,'E2'!$BI$6,""))))))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IF('E2'!$BG$5=BY140,'E2'!$BG$4,IF('E2'!$BH$5=BY140,'E2'!$BH$4,IF('E2'!$BI$5=BY140,'E2'!$BI$4,IF('E2'!$BG$7=BY140,'E2'!$BG$6,IF('E2'!$BH$7=BY140,'E2'!$BH$6,IF('E2'!$BI$7=BY140,'E2'!$BI$6,""))))))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51" width="11.42578125" style="104"/>
    <col min="52" max="75" width="11.42578125" style="86"/>
    <col min="76" max="76" width="13.7109375" style="86" bestFit="1" customWidth="1"/>
    <col min="77" max="77" width="11.42578125" style="86"/>
    <col min="78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Cartes'!$C$22="","",'Balises - Cartes'!$C$22)</f>
        <v>50</v>
      </c>
      <c r="BH5" s="110" t="str">
        <f>IF('Balises - Cartes'!$D$22="","",'Balises - Cartes'!$D$22)</f>
        <v/>
      </c>
      <c r="BI5" s="110" t="str">
        <f>IF('Balises - Cartes'!$E$22="","",'Balises - Cartes'!$E$22)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169</v>
      </c>
      <c r="B7" s="539"/>
      <c r="C7" s="540"/>
      <c r="BG7" s="99" t="str">
        <f>IF('Balises - Cartes'!$F$22="","",'Balises - Cartes'!$F$22)</f>
        <v/>
      </c>
      <c r="BH7" s="99" t="str">
        <f>IF('Balises - Cartes'!$G$22="","",'Balises - Cartes'!$G$22)</f>
        <v/>
      </c>
      <c r="BI7" s="99" t="str">
        <f>IF('Balises - Cartes'!$H$22="","",'Balises - Cartes'!$H$22)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IF('E3'!$BG$5=4,'E3'!$BG$4,IF('E3'!$BH$5=4,'E3'!$BH$4,""))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IF('E3'!$BG$5=BY65,'E3'!$BG$4,IF('E3'!$BH$5=BY65,'E3'!$BH$4,IF('E3'!$BI$5=BY65,'E3'!$BI$4,IF('E3'!$BG$7=BY65,'E3'!$BG$6,IF('E3'!$BH$7=BY65,'E3'!$BH$6,IF('E3'!$BI$7=BY65,'E3'!$BI$6,""))))))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IF('E3'!$BG$5=BY66,'E3'!$BG$4,IF('E3'!$BH$5=BY66,'E3'!$BH$4,IF('E3'!$BI$5=BY66,'E3'!$BI$4,IF('E3'!$BG$7=BY66,'E3'!$BG$6,IF('E3'!$BH$7=BY66,'E3'!$BH$6,IF('E3'!$BI$7=BY66,'E3'!$BI$6,""))))))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IF('E3'!$BG$5=BY67,'E3'!$BG$4,IF('E3'!$BH$5=BY67,'E3'!$BH$4,IF('E3'!$BI$5=BY67,'E3'!$BI$4,IF('E3'!$BG$7=BY67,'E3'!$BG$6,IF('E3'!$BH$7=BY67,'E3'!$BH$6,IF('E3'!$BI$7=BY67,'E3'!$BI$6,""))))))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IF('E3'!$BG$5=BY68,'E3'!$BG$4,IF('E3'!$BH$5=BY68,'E3'!$BH$4,IF('E3'!$BI$5=BY68,'E3'!$BI$4,IF('E3'!$BG$7=BY68,'E3'!$BG$6,IF('E3'!$BH$7=BY68,'E3'!$BH$6,IF('E3'!$BI$7=BY68,'E3'!$BI$6,""))))))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IF('E3'!$BG$5=BY69,'E3'!$BG$4,IF('E3'!$BH$5=BY69,'E3'!$BH$4,IF('E3'!$BI$5=BY69,'E3'!$BI$4,IF('E3'!$BG$7=BY69,'E3'!$BG$6,IF('E3'!$BH$7=BY69,'E3'!$BH$6,IF('E3'!$BI$7=BY69,'E3'!$BI$6,""))))))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IF('E3'!$BG$5=BY70,'E3'!$BG$4,IF('E3'!$BH$5=BY70,'E3'!$BH$4,IF('E3'!$BI$5=BY70,'E3'!$BI$4,IF('E3'!$BG$7=BY70,'E3'!$BG$6,IF('E3'!$BH$7=BY70,'E3'!$BH$6,IF('E3'!$BI$7=BY70,'E3'!$BI$6,""))))))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IF('E3'!$BG$5=BY71,'E3'!$BG$4,IF('E3'!$BH$5=BY71,'E3'!$BH$4,IF('E3'!$BI$5=BY71,'E3'!$BI$4,IF('E3'!$BG$7=BY71,'E3'!$BG$6,IF('E3'!$BH$7=BY71,'E3'!$BH$6,IF('E3'!$BI$7=BY71,'E3'!$BI$6,""))))))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IF('E3'!$BG$5=BY72,'E3'!$BG$4,IF('E3'!$BH$5=BY72,'E3'!$BH$4,IF('E3'!$BI$5=BY72,'E3'!$BI$4,IF('E3'!$BG$7=BY72,'E3'!$BG$6,IF('E3'!$BH$7=BY72,'E3'!$BH$6,IF('E3'!$BI$7=BY72,'E3'!$BI$6,""))))))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IF('E3'!$BG$5=BY73,'E3'!$BG$4,IF('E3'!$BH$5=BY73,'E3'!$BH$4,IF('E3'!$BI$5=BY73,'E3'!$BI$4,IF('E3'!$BG$7=BY73,'E3'!$BG$6,IF('E3'!$BH$7=BY73,'E3'!$BH$6,IF('E3'!$BI$7=BY73,'E3'!$BI$6,""))))))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IF('E3'!$BG$5=BY74,'E3'!$BG$4,IF('E3'!$BH$5=BY74,'E3'!$BH$4,IF('E3'!$BI$5=BY74,'E3'!$BI$4,IF('E3'!$BG$7=BY74,'E3'!$BG$6,IF('E3'!$BH$7=BY74,'E3'!$BH$6,IF('E3'!$BI$7=BY74,'E3'!$BI$6,""))))))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IF('E3'!$BG$5=BY75,'E3'!$BG$4,IF('E3'!$BH$5=BY75,'E3'!$BH$4,IF('E3'!$BI$5=BY75,'E3'!$BI$4,IF('E3'!$BG$7=BY75,'E3'!$BG$6,IF('E3'!$BH$7=BY75,'E3'!$BH$6,IF('E3'!$BI$7=BY75,'E3'!$BI$6,""))))))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IF('E3'!$BG$5=BY76,'E3'!$BG$4,IF('E3'!$BH$5=BY76,'E3'!$BH$4,IF('E3'!$BI$5=BY76,'E3'!$BI$4,IF('E3'!$BG$7=BY76,'E3'!$BG$6,IF('E3'!$BH$7=BY76,'E3'!$BH$6,IF('E3'!$BI$7=BY76,'E3'!$BI$6,""))))))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IF('E3'!$BG$5=BY77,'E3'!$BG$4,IF('E3'!$BH$5=BY77,'E3'!$BH$4,IF('E3'!$BI$5=BY77,'E3'!$BI$4,IF('E3'!$BG$7=BY77,'E3'!$BG$6,IF('E3'!$BH$7=BY77,'E3'!$BH$6,IF('E3'!$BI$7=BY77,'E3'!$BI$6,""))))))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IF('E3'!$BG$5=BY78,'E3'!$BG$4,IF('E3'!$BH$5=BY78,'E3'!$BH$4,IF('E3'!$BI$5=BY78,'E3'!$BI$4,IF('E3'!$BG$7=BY78,'E3'!$BG$6,IF('E3'!$BH$7=BY78,'E3'!$BH$6,IF('E3'!$BI$7=BY78,'E3'!$BI$6,""))))))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IF('E3'!$BG$5=BY79,'E3'!$BG$4,IF('E3'!$BH$5=BY79,'E3'!$BH$4,IF('E3'!$BI$5=BY79,'E3'!$BI$4,IF('E3'!$BG$7=BY79,'E3'!$BG$6,IF('E3'!$BH$7=BY79,'E3'!$BH$6,IF('E3'!$BI$7=BY79,'E3'!$BI$6,""))))))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IF('E3'!$BG$5=BY80,'E3'!$BG$4,IF('E3'!$BH$5=BY80,'E3'!$BH$4,IF('E3'!$BI$5=BY80,'E3'!$BI$4,IF('E3'!$BG$7=BY80,'E3'!$BG$6,IF('E3'!$BH$7=BY80,'E3'!$BH$6,IF('E3'!$BI$7=BY80,'E3'!$BI$6,""))))))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IF('E3'!$BG$5=BY81,'E3'!$BG$4,IF('E3'!$BH$5=BY81,'E3'!$BH$4,IF('E3'!$BI$5=BY81,'E3'!$BI$4,IF('E3'!$BG$7=BY81,'E3'!$BG$6,IF('E3'!$BH$7=BY81,'E3'!$BH$6,IF('E3'!$BI$7=BY81,'E3'!$BI$6,""))))))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IF('E3'!$BG$5=BY82,'E3'!$BG$4,IF('E3'!$BH$5=BY82,'E3'!$BH$4,IF('E3'!$BI$5=BY82,'E3'!$BI$4,IF('E3'!$BG$7=BY82,'E3'!$BG$6,IF('E3'!$BH$7=BY82,'E3'!$BH$6,IF('E3'!$BI$7=BY82,'E3'!$BI$6,""))))))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IF('E3'!$BG$5=BY83,'E3'!$BG$4,IF('E3'!$BH$5=BY83,'E3'!$BH$4,IF('E3'!$BI$5=BY83,'E3'!$BI$4,IF('E3'!$BG$7=BY83,'E3'!$BG$6,IF('E3'!$BH$7=BY83,'E3'!$BH$6,IF('E3'!$BI$7=BY83,'E3'!$BI$6,""))))))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IF('E3'!$BG$5=BY84,'E3'!$BG$4,IF('E3'!$BH$5=BY84,'E3'!$BH$4,IF('E3'!$BI$5=BY84,'E3'!$BI$4,IF('E3'!$BG$7=BY84,'E3'!$BG$6,IF('E3'!$BH$7=BY84,'E3'!$BH$6,IF('E3'!$BI$7=BY84,'E3'!$BI$6,""))))))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IF('E3'!$BG$5=BY85,'E3'!$BG$4,IF('E3'!$BH$5=BY85,'E3'!$BH$4,IF('E3'!$BI$5=BY85,'E3'!$BI$4,IF('E3'!$BG$7=BY85,'E3'!$BG$6,IF('E3'!$BH$7=BY85,'E3'!$BH$6,IF('E3'!$BI$7=BY85,'E3'!$BI$6,""))))))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IF('E3'!$BG$5=BY86,'E3'!$BG$4,IF('E3'!$BH$5=BY86,'E3'!$BH$4,IF('E3'!$BI$5=BY86,'E3'!$BI$4,IF('E3'!$BG$7=BY86,'E3'!$BG$6,IF('E3'!$BH$7=BY86,'E3'!$BH$6,IF('E3'!$BI$7=BY86,'E3'!$BI$6,""))))))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IF('E3'!$BG$5=BY87,'E3'!$BG$4,IF('E3'!$BH$5=BY87,'E3'!$BH$4,IF('E3'!$BI$5=BY87,'E3'!$BI$4,IF('E3'!$BG$7=BY87,'E3'!$BG$6,IF('E3'!$BH$7=BY87,'E3'!$BH$6,IF('E3'!$BI$7=BY87,'E3'!$BI$6,""))))))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IF('E3'!$BG$5=BY88,'E3'!$BG$4,IF('E3'!$BH$5=BY88,'E3'!$BH$4,IF('E3'!$BI$5=BY88,'E3'!$BI$4,IF('E3'!$BG$7=BY88,'E3'!$BG$6,IF('E3'!$BH$7=BY88,'E3'!$BH$6,IF('E3'!$BI$7=BY88,'E3'!$BI$6,""))))))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IF('E3'!$BG$5=BY89,'E3'!$BG$4,IF('E3'!$BH$5=BY89,'E3'!$BH$4,IF('E3'!$BI$5=BY89,'E3'!$BI$4,IF('E3'!$BG$7=BY89,'E3'!$BG$6,IF('E3'!$BH$7=BY89,'E3'!$BH$6,IF('E3'!$BI$7=BY89,'E3'!$BI$6,""))))))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IF('E3'!$BG$5=BY90,'E3'!$BG$4,IF('E3'!$BH$5=BY90,'E3'!$BH$4,IF('E3'!$BI$5=BY90,'E3'!$BI$4,IF('E3'!$BG$7=BY90,'E3'!$BG$6,IF('E3'!$BH$7=BY90,'E3'!$BH$6,IF('E3'!$BI$7=BY90,'E3'!$BI$6,""))))))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IF('E3'!$BG$5=BY91,'E3'!$BG$4,IF('E3'!$BH$5=BY91,'E3'!$BH$4,IF('E3'!$BI$5=BY91,'E3'!$BI$4,IF('E3'!$BG$7=BY91,'E3'!$BG$6,IF('E3'!$BH$7=BY91,'E3'!$BH$6,IF('E3'!$BI$7=BY91,'E3'!$BI$6,""))))))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IF('E3'!$BG$5=BY92,'E3'!$BG$4,IF('E3'!$BH$5=BY92,'E3'!$BH$4,IF('E3'!$BI$5=BY92,'E3'!$BI$4,IF('E3'!$BG$7=BY92,'E3'!$BG$6,IF('E3'!$BH$7=BY92,'E3'!$BH$6,IF('E3'!$BI$7=BY92,'E3'!$BI$6,""))))))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IF('E3'!$BG$5=BY93,'E3'!$BG$4,IF('E3'!$BH$5=BY93,'E3'!$BH$4,IF('E3'!$BI$5=BY93,'E3'!$BI$4,IF('E3'!$BG$7=BY93,'E3'!$BG$6,IF('E3'!$BH$7=BY93,'E3'!$BH$6,IF('E3'!$BI$7=BY93,'E3'!$BI$6,""))))))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IF('E3'!$BG$5=BY94,'E3'!$BG$4,IF('E3'!$BH$5=BY94,'E3'!$BH$4,IF('E3'!$BI$5=BY94,'E3'!$BI$4,IF('E3'!$BG$7=BY94,'E3'!$BG$6,IF('E3'!$BH$7=BY94,'E3'!$BH$6,IF('E3'!$BI$7=BY94,'E3'!$BI$6,""))))))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IF('E3'!$BG$5=BY95,'E3'!$BG$4,IF('E3'!$BH$5=BY95,'E3'!$BH$4,IF('E3'!$BI$5=BY95,'E3'!$BI$4,IF('E3'!$BG$7=BY95,'E3'!$BG$6,IF('E3'!$BH$7=BY95,'E3'!$BH$6,IF('E3'!$BI$7=BY95,'E3'!$BI$6,""))))))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IF('E3'!$BG$5=BY96,'E3'!$BG$4,IF('E3'!$BH$5=BY96,'E3'!$BH$4,IF('E3'!$BI$5=BY96,'E3'!$BI$4,IF('E3'!$BG$7=BY96,'E3'!$BG$6,IF('E3'!$BH$7=BY96,'E3'!$BH$6,IF('E3'!$BI$7=BY96,'E3'!$BI$6,""))))))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IF('E3'!$BG$5=BY97,'E3'!$BG$4,IF('E3'!$BH$5=BY97,'E3'!$BH$4,IF('E3'!$BI$5=BY97,'E3'!$BI$4,IF('E3'!$BG$7=BY97,'E3'!$BG$6,IF('E3'!$BH$7=BY97,'E3'!$BH$6,IF('E3'!$BI$7=BY97,'E3'!$BI$6,""))))))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IF('E3'!$BG$5=BY98,'E3'!$BG$4,IF('E3'!$BH$5=BY98,'E3'!$BH$4,IF('E3'!$BI$5=BY98,'E3'!$BI$4,IF('E3'!$BG$7=BY98,'E3'!$BG$6,IF('E3'!$BH$7=BY98,'E3'!$BH$6,IF('E3'!$BI$7=BY98,'E3'!$BI$6,""))))))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IF('E3'!$BG$5=BY99,'E3'!$BG$4,IF('E3'!$BH$5=BY99,'E3'!$BH$4,IF('E3'!$BI$5=BY99,'E3'!$BI$4,IF('E3'!$BG$7=BY99,'E3'!$BG$6,IF('E3'!$BH$7=BY99,'E3'!$BH$6,IF('E3'!$BI$7=BY99,'E3'!$BI$6,""))))))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IF('E3'!$BG$5=BY100,'E3'!$BG$4,IF('E3'!$BH$5=BY100,'E3'!$BH$4,IF('E3'!$BI$5=BY100,'E3'!$BI$4,IF('E3'!$BG$7=BY100,'E3'!$BG$6,IF('E3'!$BH$7=BY100,'E3'!$BH$6,IF('E3'!$BI$7=BY100,'E3'!$BI$6,""))))))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IF('E3'!$BG$5=BY101,'E3'!$BG$4,IF('E3'!$BH$5=BY101,'E3'!$BH$4,IF('E3'!$BI$5=BY101,'E3'!$BI$4,IF('E3'!$BG$7=BY101,'E3'!$BG$6,IF('E3'!$BH$7=BY101,'E3'!$BH$6,IF('E3'!$BI$7=BY101,'E3'!$BI$6,""))))))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IF('E3'!$BG$5=BY102,'E3'!$BG$4,IF('E3'!$BH$5=BY102,'E3'!$BH$4,IF('E3'!$BI$5=BY102,'E3'!$BI$4,IF('E3'!$BG$7=BY102,'E3'!$BG$6,IF('E3'!$BH$7=BY102,'E3'!$BH$6,IF('E3'!$BI$7=BY102,'E3'!$BI$6,""))))))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IF('E3'!$BG$5=BY103,'E3'!$BG$4,IF('E3'!$BH$5=BY103,'E3'!$BH$4,IF('E3'!$BI$5=BY103,'E3'!$BI$4,IF('E3'!$BG$7=BY103,'E3'!$BG$6,IF('E3'!$BH$7=BY103,'E3'!$BH$6,IF('E3'!$BI$7=BY103,'E3'!$BI$6,""))))))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IF('E3'!$BG$5=BY104,'E3'!$BG$4,IF('E3'!$BH$5=BY104,'E3'!$BH$4,IF('E3'!$BI$5=BY104,'E3'!$BI$4,IF('E3'!$BG$7=BY104,'E3'!$BG$6,IF('E3'!$BH$7=BY104,'E3'!$BH$6,IF('E3'!$BI$7=BY104,'E3'!$BI$6,""))))))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IF('E3'!$BG$5=BY105,'E3'!$BG$4,IF('E3'!$BH$5=BY105,'E3'!$BH$4,IF('E3'!$BI$5=BY105,'E3'!$BI$4,IF('E3'!$BG$7=BY105,'E3'!$BG$6,IF('E3'!$BH$7=BY105,'E3'!$BH$6,IF('E3'!$BI$7=BY105,'E3'!$BI$6,""))))))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IF('E3'!$BG$5=BY106,'E3'!$BG$4,IF('E3'!$BH$5=BY106,'E3'!$BH$4,IF('E3'!$BI$5=BY106,'E3'!$BI$4,IF('E3'!$BG$7=BY106,'E3'!$BG$6,IF('E3'!$BH$7=BY106,'E3'!$BH$6,IF('E3'!$BI$7=BY106,'E3'!$BI$6,""))))))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IF('E3'!$BG$5=BY107,'E3'!$BG$4,IF('E3'!$BH$5=BY107,'E3'!$BH$4,IF('E3'!$BI$5=BY107,'E3'!$BI$4,IF('E3'!$BG$7=BY107,'E3'!$BG$6,IF('E3'!$BH$7=BY107,'E3'!$BH$6,IF('E3'!$BI$7=BY107,'E3'!$BI$6,""))))))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IF('E3'!$BG$5=BY108,'E3'!$BG$4,IF('E3'!$BH$5=BY108,'E3'!$BH$4,IF('E3'!$BI$5=BY108,'E3'!$BI$4,IF('E3'!$BG$7=BY108,'E3'!$BG$6,IF('E3'!$BH$7=BY108,'E3'!$BH$6,IF('E3'!$BI$7=BY108,'E3'!$BI$6,""))))))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IF('E3'!$BG$5=BY109,'E3'!$BG$4,IF('E3'!$BH$5=BY109,'E3'!$BH$4,IF('E3'!$BI$5=BY109,'E3'!$BI$4,IF('E3'!$BG$7=BY109,'E3'!$BG$6,IF('E3'!$BH$7=BY109,'E3'!$BH$6,IF('E3'!$BI$7=BY109,'E3'!$BI$6,""))))))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IF('E3'!$BG$5=BY110,'E3'!$BG$4,IF('E3'!$BH$5=BY110,'E3'!$BH$4,IF('E3'!$BI$5=BY110,'E3'!$BI$4,IF('E3'!$BG$7=BY110,'E3'!$BG$6,IF('E3'!$BH$7=BY110,'E3'!$BH$6,IF('E3'!$BI$7=BY110,'E3'!$BI$6,""))))))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IF('E3'!$BG$5=BY111,'E3'!$BG$4,IF('E3'!$BH$5=BY111,'E3'!$BH$4,IF('E3'!$BI$5=BY111,'E3'!$BI$4,IF('E3'!$BG$7=BY111,'E3'!$BG$6,IF('E3'!$BH$7=BY111,'E3'!$BH$6,IF('E3'!$BI$7=BY111,'E3'!$BI$6,""))))))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IF('E3'!$BG$5=BY112,'E3'!$BG$4,IF('E3'!$BH$5=BY112,'E3'!$BH$4,IF('E3'!$BI$5=BY112,'E3'!$BI$4,IF('E3'!$BG$7=BY112,'E3'!$BG$6,IF('E3'!$BH$7=BY112,'E3'!$BH$6,IF('E3'!$BI$7=BY112,'E3'!$BI$6,""))))))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IF('E3'!$BG$5=BY113,'E3'!$BG$4,IF('E3'!$BH$5=BY113,'E3'!$BH$4,IF('E3'!$BI$5=BY113,'E3'!$BI$4,IF('E3'!$BG$7=BY113,'E3'!$BG$6,IF('E3'!$BH$7=BY113,'E3'!$BH$6,IF('E3'!$BI$7=BY113,'E3'!$BI$6,""))))))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IF('E3'!$BG$5=BY114,'E3'!$BG$4,IF('E3'!$BH$5=BY114,'E3'!$BH$4,IF('E3'!$BI$5=BY114,'E3'!$BI$4,IF('E3'!$BG$7=BY114,'E3'!$BG$6,IF('E3'!$BH$7=BY114,'E3'!$BH$6,IF('E3'!$BI$7=BY114,'E3'!$BI$6,""))))))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IF('E3'!$BG$5=BY115,'E3'!$BG$4,IF('E3'!$BH$5=BY115,'E3'!$BH$4,IF('E3'!$BI$5=BY115,'E3'!$BI$4,IF('E3'!$BG$7=BY115,'E3'!$BG$6,IF('E3'!$BH$7=BY115,'E3'!$BH$6,IF('E3'!$BI$7=BY115,'E3'!$BI$6,""))))))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IF('E3'!$BG$5=BY116,'E3'!$BG$4,IF('E3'!$BH$5=BY116,'E3'!$BH$4,IF('E3'!$BI$5=BY116,'E3'!$BI$4,IF('E3'!$BG$7=BY116,'E3'!$BG$6,IF('E3'!$BH$7=BY116,'E3'!$BH$6,IF('E3'!$BI$7=BY116,'E3'!$BI$6,""))))))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IF('E3'!$BG$5=BY117,'E3'!$BG$4,IF('E3'!$BH$5=BY117,'E3'!$BH$4,IF('E3'!$BI$5=BY117,'E3'!$BI$4,IF('E3'!$BG$7=BY117,'E3'!$BG$6,IF('E3'!$BH$7=BY117,'E3'!$BH$6,IF('E3'!$BI$7=BY117,'E3'!$BI$6,""))))))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IF('E3'!$BG$5=BY118,'E3'!$BG$4,IF('E3'!$BH$5=BY118,'E3'!$BH$4,IF('E3'!$BI$5=BY118,'E3'!$BI$4,IF('E3'!$BG$7=BY118,'E3'!$BG$6,IF('E3'!$BH$7=BY118,'E3'!$BH$6,IF('E3'!$BI$7=BY118,'E3'!$BI$6,""))))))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IF('E3'!$BG$5=BY119,'E3'!$BG$4,IF('E3'!$BH$5=BY119,'E3'!$BH$4,IF('E3'!$BI$5=BY119,'E3'!$BI$4,IF('E3'!$BG$7=BY119,'E3'!$BG$6,IF('E3'!$BH$7=BY119,'E3'!$BH$6,IF('E3'!$BI$7=BY119,'E3'!$BI$6,""))))))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IF('E3'!$BG$5=BY120,'E3'!$BG$4,IF('E3'!$BH$5=BY120,'E3'!$BH$4,IF('E3'!$BI$5=BY120,'E3'!$BI$4,IF('E3'!$BG$7=BY120,'E3'!$BG$6,IF('E3'!$BH$7=BY120,'E3'!$BH$6,IF('E3'!$BI$7=BY120,'E3'!$BI$6,""))))))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IF('E3'!$BG$5=BY121,'E3'!$BG$4,IF('E3'!$BH$5=BY121,'E3'!$BH$4,IF('E3'!$BI$5=BY121,'E3'!$BI$4,IF('E3'!$BG$7=BY121,'E3'!$BG$6,IF('E3'!$BH$7=BY121,'E3'!$BH$6,IF('E3'!$BI$7=BY121,'E3'!$BI$6,""))))))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IF('E3'!$BG$5=BY122,'E3'!$BG$4,IF('E3'!$BH$5=BY122,'E3'!$BH$4,IF('E3'!$BI$5=BY122,'E3'!$BI$4,IF('E3'!$BG$7=BY122,'E3'!$BG$6,IF('E3'!$BH$7=BY122,'E3'!$BH$6,IF('E3'!$BI$7=BY122,'E3'!$BI$6,""))))))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IF('E3'!$BG$5=BY123,'E3'!$BG$4,IF('E3'!$BH$5=BY123,'E3'!$BH$4,IF('E3'!$BI$5=BY123,'E3'!$BI$4,IF('E3'!$BG$7=BY123,'E3'!$BG$6,IF('E3'!$BH$7=BY123,'E3'!$BH$6,IF('E3'!$BI$7=BY123,'E3'!$BI$6,""))))))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IF('E3'!$BG$5=BY124,'E3'!$BG$4,IF('E3'!$BH$5=BY124,'E3'!$BH$4,IF('E3'!$BI$5=BY124,'E3'!$BI$4,IF('E3'!$BG$7=BY124,'E3'!$BG$6,IF('E3'!$BH$7=BY124,'E3'!$BH$6,IF('E3'!$BI$7=BY124,'E3'!$BI$6,""))))))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IF('E3'!$BG$5=BY125,'E3'!$BG$4,IF('E3'!$BH$5=BY125,'E3'!$BH$4,IF('E3'!$BI$5=BY125,'E3'!$BI$4,IF('E3'!$BG$7=BY125,'E3'!$BG$6,IF('E3'!$BH$7=BY125,'E3'!$BH$6,IF('E3'!$BI$7=BY125,'E3'!$BI$6,""))))))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IF('E3'!$BG$5=BY126,'E3'!$BG$4,IF('E3'!$BH$5=BY126,'E3'!$BH$4,IF('E3'!$BI$5=BY126,'E3'!$BI$4,IF('E3'!$BG$7=BY126,'E3'!$BG$6,IF('E3'!$BH$7=BY126,'E3'!$BH$6,IF('E3'!$BI$7=BY126,'E3'!$BI$6,""))))))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IF('E3'!$BG$5=BY127,'E3'!$BG$4,IF('E3'!$BH$5=BY127,'E3'!$BH$4,IF('E3'!$BI$5=BY127,'E3'!$BI$4,IF('E3'!$BG$7=BY127,'E3'!$BG$6,IF('E3'!$BH$7=BY127,'E3'!$BH$6,IF('E3'!$BI$7=BY127,'E3'!$BI$6,""))))))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IF('E3'!$BG$5=BY128,'E3'!$BG$4,IF('E3'!$BH$5=BY128,'E3'!$BH$4,IF('E3'!$BI$5=BY128,'E3'!$BI$4,IF('E3'!$BG$7=BY128,'E3'!$BG$6,IF('E3'!$BH$7=BY128,'E3'!$BH$6,IF('E3'!$BI$7=BY128,'E3'!$BI$6,""))))))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IF('E3'!$BG$5=BY129,'E3'!$BG$4,IF('E3'!$BH$5=BY129,'E3'!$BH$4,IF('E3'!$BI$5=BY129,'E3'!$BI$4,IF('E3'!$BG$7=BY129,'E3'!$BG$6,IF('E3'!$BH$7=BY129,'E3'!$BH$6,IF('E3'!$BI$7=BY129,'E3'!$BI$6,""))))))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IF('E3'!$BG$5=BY130,'E3'!$BG$4,IF('E3'!$BH$5=BY130,'E3'!$BH$4,IF('E3'!$BI$5=BY130,'E3'!$BI$4,IF('E3'!$BG$7=BY130,'E3'!$BG$6,IF('E3'!$BH$7=BY130,'E3'!$BH$6,IF('E3'!$BI$7=BY130,'E3'!$BI$6,""))))))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IF('E3'!$BG$5=BY131,'E3'!$BG$4,IF('E3'!$BH$5=BY131,'E3'!$BH$4,IF('E3'!$BI$5=BY131,'E3'!$BI$4,IF('E3'!$BG$7=BY131,'E3'!$BG$6,IF('E3'!$BH$7=BY131,'E3'!$BH$6,IF('E3'!$BI$7=BY131,'E3'!$BI$6,""))))))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IF('E3'!$BG$5=BY132,'E3'!$BG$4,IF('E3'!$BH$5=BY132,'E3'!$BH$4,IF('E3'!$BI$5=BY132,'E3'!$BI$4,IF('E3'!$BG$7=BY132,'E3'!$BG$6,IF('E3'!$BH$7=BY132,'E3'!$BH$6,IF('E3'!$BI$7=BY132,'E3'!$BI$6,""))))))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IF('E3'!$BG$5=BY133,'E3'!$BG$4,IF('E3'!$BH$5=BY133,'E3'!$BH$4,IF('E3'!$BI$5=BY133,'E3'!$BI$4,IF('E3'!$BG$7=BY133,'E3'!$BG$6,IF('E3'!$BH$7=BY133,'E3'!$BH$6,IF('E3'!$BI$7=BY133,'E3'!$BI$6,""))))))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IF('E3'!$BG$5=BY134,'E3'!$BG$4,IF('E3'!$BH$5=BY134,'E3'!$BH$4,IF('E3'!$BI$5=BY134,'E3'!$BI$4,IF('E3'!$BG$7=BY134,'E3'!$BG$6,IF('E3'!$BH$7=BY134,'E3'!$BH$6,IF('E3'!$BI$7=BY134,'E3'!$BI$6,""))))))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IF('E3'!$BG$5=BY135,'E3'!$BG$4,IF('E3'!$BH$5=BY135,'E3'!$BH$4,IF('E3'!$BI$5=BY135,'E3'!$BI$4,IF('E3'!$BG$7=BY135,'E3'!$BG$6,IF('E3'!$BH$7=BY135,'E3'!$BH$6,IF('E3'!$BI$7=BY135,'E3'!$BI$6,""))))))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IF('E3'!$BG$5=BY136,'E3'!$BG$4,IF('E3'!$BH$5=BY136,'E3'!$BH$4,IF('E3'!$BI$5=BY136,'E3'!$BI$4,IF('E3'!$BG$7=BY136,'E3'!$BG$6,IF('E3'!$BH$7=BY136,'E3'!$BH$6,IF('E3'!$BI$7=BY136,'E3'!$BI$6,""))))))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IF('E3'!$BG$5=BY137,'E3'!$BG$4,IF('E3'!$BH$5=BY137,'E3'!$BH$4,IF('E3'!$BI$5=BY137,'E3'!$BI$4,IF('E3'!$BG$7=BY137,'E3'!$BG$6,IF('E3'!$BH$7=BY137,'E3'!$BH$6,IF('E3'!$BI$7=BY137,'E3'!$BI$6,""))))))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IF('E3'!$BG$5=BY138,'E3'!$BG$4,IF('E3'!$BH$5=BY138,'E3'!$BH$4,IF('E3'!$BI$5=BY138,'E3'!$BI$4,IF('E3'!$BG$7=BY138,'E3'!$BG$6,IF('E3'!$BH$7=BY138,'E3'!$BH$6,IF('E3'!$BI$7=BY138,'E3'!$BI$6,""))))))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IF('E3'!$BG$5=BY139,'E3'!$BG$4,IF('E3'!$BH$5=BY139,'E3'!$BH$4,IF('E3'!$BI$5=BY139,'E3'!$BI$4,IF('E3'!$BG$7=BY139,'E3'!$BG$6,IF('E3'!$BH$7=BY139,'E3'!$BH$6,IF('E3'!$BI$7=BY139,'E3'!$BI$6,""))))))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IF('E3'!$BG$5=BY140,'E3'!$BG$4,IF('E3'!$BH$5=BY140,'E3'!$BH$4,IF('E3'!$BI$5=BY140,'E3'!$BI$4,IF('E3'!$BG$7=BY140,'E3'!$BG$6,IF('E3'!$BH$7=BY140,'E3'!$BH$6,IF('E3'!$BI$7=BY140,'E3'!$BI$6,""))))))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A147"/>
  <sheetViews>
    <sheetView showGridLines="0" topLeftCell="A2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49" width="11.42578125" style="104"/>
    <col min="50" max="58" width="11.42578125" style="86"/>
    <col min="59" max="69" width="11.42578125" style="88"/>
    <col min="70" max="75" width="11.42578125" style="86"/>
    <col min="76" max="76" width="13.7109375" style="86" bestFit="1" customWidth="1"/>
    <col min="77" max="89" width="11.42578125" style="86"/>
    <col min="90" max="16384" width="11.42578125" style="104"/>
  </cols>
  <sheetData>
    <row r="1" spans="1:104" ht="14.45" customHeight="1" x14ac:dyDescent="0.6"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Cartes'!$C$23="","",'Balises - Cartes'!$C$23)</f>
        <v>50</v>
      </c>
      <c r="BH5" s="110" t="str">
        <f>IF('Balises - Cartes'!$D$23="","",'Balises - Cartes'!$D$23)</f>
        <v/>
      </c>
      <c r="BI5" s="110" t="str">
        <f>IF('Balises - Cartes'!$E$23="","",'Balises - Cartes'!$E$23)</f>
        <v/>
      </c>
      <c r="BL5" s="88" t="s">
        <v>40</v>
      </c>
    </row>
    <row r="6" spans="1:104" ht="39" customHeight="1" x14ac:dyDescent="0.25">
      <c r="BG6" s="99">
        <v>4</v>
      </c>
      <c r="BH6" s="99">
        <v>5</v>
      </c>
      <c r="BI6" s="99">
        <v>6</v>
      </c>
    </row>
    <row r="7" spans="1:104" ht="39" customHeight="1" x14ac:dyDescent="0.25">
      <c r="A7" s="538" t="s">
        <v>170</v>
      </c>
      <c r="B7" s="539"/>
      <c r="C7" s="540"/>
      <c r="BG7" s="99" t="str">
        <f>IF('Balises - Cartes'!$F$23="","",'Balises - Cartes'!$F$23)</f>
        <v/>
      </c>
      <c r="BH7" s="99" t="str">
        <f>IF('Balises - Cartes'!$G$23="","",'Balises - Cartes'!$G$23)</f>
        <v/>
      </c>
      <c r="BI7" s="99" t="str">
        <f>IF('Balises - Cartes'!$H$23="","",'Balises - Cartes'!$H$23)</f>
        <v/>
      </c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IF('E4'!$BG$5=4,'E4'!$BG$4,IF('E4'!$BH$5=4,'E4'!$BH$4,""))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IF('E4'!$BG$5=BY65,'E4'!$BG$4,IF('E4'!$BH$5=BY65,'E4'!$BH$4,IF('E4'!$BI$5=BY65,'E4'!$BI$4,IF('E4'!$BG$7=BY65,'E4'!$BG$6,IF('E4'!$BH$7=BY65,'E4'!$BH$6,IF('E4'!$BI$7=BY65,'E4'!$BI$6,""))))))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IF('E4'!$BG$5=BY66,'E4'!$BG$4,IF('E4'!$BH$5=BY66,'E4'!$BH$4,IF('E4'!$BI$5=BY66,'E4'!$BI$4,IF('E4'!$BG$7=BY66,'E4'!$BG$6,IF('E4'!$BH$7=BY66,'E4'!$BH$6,IF('E4'!$BI$7=BY66,'E4'!$BI$6,""))))))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IF('E4'!$BG$5=BY67,'E4'!$BG$4,IF('E4'!$BH$5=BY67,'E4'!$BH$4,IF('E4'!$BI$5=BY67,'E4'!$BI$4,IF('E4'!$BG$7=BY67,'E4'!$BG$6,IF('E4'!$BH$7=BY67,'E4'!$BH$6,IF('E4'!$BI$7=BY67,'E4'!$BI$6,""))))))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246" t="s">
        <v>5</v>
      </c>
      <c r="BH68" s="246"/>
      <c r="BI68" s="246"/>
      <c r="BJ68" s="246"/>
      <c r="BK68" s="246"/>
      <c r="BL68" s="246"/>
      <c r="BN68" s="88">
        <v>1</v>
      </c>
      <c r="BO68" s="88">
        <v>-12</v>
      </c>
      <c r="BP68" s="88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IF('E4'!$BG$5=BY68,'E4'!$BG$4,IF('E4'!$BH$5=BY68,'E4'!$BH$4,IF('E4'!$BI$5=BY68,'E4'!$BI$4,IF('E4'!$BG$7=BY68,'E4'!$BG$6,IF('E4'!$BH$7=BY68,'E4'!$BH$6,IF('E4'!$BI$7=BY68,'E4'!$BI$6,""))))))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246"/>
      <c r="BH69" s="246"/>
      <c r="BI69" s="246"/>
      <c r="BJ69" s="246"/>
      <c r="BK69" s="246"/>
      <c r="BL69" s="246"/>
      <c r="BN69" s="240">
        <v>1.2</v>
      </c>
      <c r="BO69" s="240"/>
      <c r="BP69" s="240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IF('E4'!$BG$5=BY69,'E4'!$BG$4,IF('E4'!$BH$5=BY69,'E4'!$BH$4,IF('E4'!$BI$5=BY69,'E4'!$BI$4,IF('E4'!$BG$7=BY69,'E4'!$BG$6,IF('E4'!$BH$7=BY69,'E4'!$BH$6,IF('E4'!$BI$7=BY69,'E4'!$BI$6,""))))))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92">
        <f>IF(BG5="","",INDEX($BS$68:$BU$143,MATCH(BG5,$BS$68:$BS$143,0),2))</f>
        <v>23.5</v>
      </c>
      <c r="BH70" s="92" t="str">
        <f>IF(BH5="","",INDEX($BS$68:$BU$143,MATCH(BH5,$BS$68:$BS$143,0),2))</f>
        <v/>
      </c>
      <c r="BI70" s="92" t="str">
        <f>IF(BI5="","",INDEX($BS$68:$BU$143,MATCH(BI5,$BS$68:$BS$143,0),2))</f>
        <v/>
      </c>
      <c r="BJ70" s="92" t="str">
        <f>IF(BG7="","",INDEX($BS$68:$BU$143,MATCH(BG7,$BS$68:$BS$143,0),2))</f>
        <v/>
      </c>
      <c r="BK70" s="92" t="str">
        <f>IF(BH7="","",INDEX($BS$68:$BU$143,MATCH(BH7,$BS$68:$BS$143,0),2))</f>
        <v/>
      </c>
      <c r="BL70" s="92" t="str">
        <f>IF(BI7="","",INDEX($BS$68:$BU$143,MATCH(BI7,$BS$68:$BS$143,0),2))</f>
        <v/>
      </c>
      <c r="BN70" s="240"/>
      <c r="BO70" s="240"/>
      <c r="BP70" s="240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IF('E4'!$BG$5=BY70,'E4'!$BG$4,IF('E4'!$BH$5=BY70,'E4'!$BH$4,IF('E4'!$BI$5=BY70,'E4'!$BI$4,IF('E4'!$BG$7=BY70,'E4'!$BG$6,IF('E4'!$BH$7=BY70,'E4'!$BH$6,IF('E4'!$BI$7=BY70,'E4'!$BI$6,""))))))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92">
        <f>IF(BG5="","",INDEX($BS$68:$BU$143,MATCH(BG5,$BS$68:$BS$143,0),3))</f>
        <v>71.5</v>
      </c>
      <c r="BH71" s="92" t="str">
        <f>IF(BH5="","",INDEX($BS$68:$BU$143,MATCH(BH5,$BS$68:$BS$143,0),3))</f>
        <v/>
      </c>
      <c r="BI71" s="92" t="str">
        <f>IF(BI5="","",INDEX($BS$68:$BU$143,MATCH(BI5,$BS$68:$BS$143,0),3))</f>
        <v/>
      </c>
      <c r="BJ71" s="92" t="str">
        <f>IF(BG7="","",INDEX($BS$68:$BU$143,MATCH(BG7,$BS$68:$BS$143,0),3))</f>
        <v/>
      </c>
      <c r="BK71" s="92" t="str">
        <f>IF(BH7="","",INDEX($BS$68:$BU$143,MATCH(BH7,$BS$68:$BS$143,0),3))</f>
        <v/>
      </c>
      <c r="BL71" s="92" t="str">
        <f>IF(BI7="","",INDEX($BS$68:$BU$143,MATCH(BI7,$BS$68:$BS$143,0),3))</f>
        <v/>
      </c>
      <c r="BN71" s="105" t="s">
        <v>4</v>
      </c>
      <c r="BO71" s="105" t="s">
        <v>3</v>
      </c>
      <c r="BP71" s="105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IF('E4'!$BG$5=BY71,'E4'!$BG$4,IF('E4'!$BH$5=BY71,'E4'!$BH$4,IF('E4'!$BI$5=BY71,'E4'!$BI$4,IF('E4'!$BG$7=BY71,'E4'!$BG$6,IF('E4'!$BH$7=BY71,'E4'!$BH$6,IF('E4'!$BI$7=BY71,'E4'!$BI$6,""))))))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8">
        <f t="shared" ref="BN72:BN103" si="3">BB70</f>
        <v>1</v>
      </c>
      <c r="BO72" s="88">
        <f t="shared" ref="BO72:BO103" si="4">(BC70+$BO$68)*$BN$68</f>
        <v>9.8000000000000007</v>
      </c>
      <c r="BP72" s="88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IF('E4'!$BG$5=BY72,'E4'!$BG$4,IF('E4'!$BH$5=BY72,'E4'!$BH$4,IF('E4'!$BI$5=BY72,'E4'!$BI$4,IF('E4'!$BG$7=BY72,'E4'!$BG$6,IF('E4'!$BH$7=BY72,'E4'!$BH$6,IF('E4'!$BI$7=BY72,'E4'!$BI$6,""))))))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8">
        <f t="shared" si="3"/>
        <v>2</v>
      </c>
      <c r="BO73" s="88">
        <f t="shared" si="4"/>
        <v>9.8000000000000007</v>
      </c>
      <c r="BP73" s="88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IF('E4'!$BG$5=BY73,'E4'!$BG$4,IF('E4'!$BH$5=BY73,'E4'!$BH$4,IF('E4'!$BI$5=BY73,'E4'!$BI$4,IF('E4'!$BG$7=BY73,'E4'!$BG$6,IF('E4'!$BH$7=BY73,'E4'!$BH$6,IF('E4'!$BI$7=BY73,'E4'!$BI$6,""))))))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8">
        <f t="shared" si="3"/>
        <v>3</v>
      </c>
      <c r="BO74" s="88">
        <f t="shared" si="4"/>
        <v>6.8000000000000007</v>
      </c>
      <c r="BP74" s="88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IF('E4'!$BG$5=BY74,'E4'!$BG$4,IF('E4'!$BH$5=BY74,'E4'!$BH$4,IF('E4'!$BI$5=BY74,'E4'!$BI$4,IF('E4'!$BG$7=BY74,'E4'!$BG$6,IF('E4'!$BH$7=BY74,'E4'!$BH$6,IF('E4'!$BI$7=BY74,'E4'!$BI$6,""))))))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8">
        <f t="shared" si="3"/>
        <v>4</v>
      </c>
      <c r="BO75" s="88">
        <f t="shared" si="4"/>
        <v>8.8000000000000007</v>
      </c>
      <c r="BP75" s="88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IF('E4'!$BG$5=BY75,'E4'!$BG$4,IF('E4'!$BH$5=BY75,'E4'!$BH$4,IF('E4'!$BI$5=BY75,'E4'!$BI$4,IF('E4'!$BG$7=BY75,'E4'!$BG$6,IF('E4'!$BH$7=BY75,'E4'!$BH$6,IF('E4'!$BI$7=BY75,'E4'!$BI$6,""))))))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8">
        <f t="shared" si="3"/>
        <v>5</v>
      </c>
      <c r="BO76" s="88">
        <f t="shared" si="4"/>
        <v>2</v>
      </c>
      <c r="BP76" s="88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IF('E4'!$BG$5=BY76,'E4'!$BG$4,IF('E4'!$BH$5=BY76,'E4'!$BH$4,IF('E4'!$BI$5=BY76,'E4'!$BI$4,IF('E4'!$BG$7=BY76,'E4'!$BG$6,IF('E4'!$BH$7=BY76,'E4'!$BH$6,IF('E4'!$BI$7=BY76,'E4'!$BI$6,""))))))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7"/>
      <c r="BJ77" s="87"/>
      <c r="BK77" s="87"/>
      <c r="BN77" s="88">
        <f t="shared" si="3"/>
        <v>6</v>
      </c>
      <c r="BO77" s="88">
        <f t="shared" si="4"/>
        <v>4</v>
      </c>
      <c r="BP77" s="88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IF('E4'!$BG$5=BY77,'E4'!$BG$4,IF('E4'!$BH$5=BY77,'E4'!$BH$4,IF('E4'!$BI$5=BY77,'E4'!$BI$4,IF('E4'!$BG$7=BY77,'E4'!$BG$6,IF('E4'!$BH$7=BY77,'E4'!$BH$6,IF('E4'!$BI$7=BY77,'E4'!$BI$6,""))))))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7"/>
      <c r="BJ78" s="87"/>
      <c r="BK78" s="87"/>
      <c r="BN78" s="88">
        <f t="shared" si="3"/>
        <v>7</v>
      </c>
      <c r="BO78" s="88">
        <f t="shared" si="4"/>
        <v>4.5</v>
      </c>
      <c r="BP78" s="88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IF('E4'!$BG$5=BY78,'E4'!$BG$4,IF('E4'!$BH$5=BY78,'E4'!$BH$4,IF('E4'!$BI$5=BY78,'E4'!$BI$4,IF('E4'!$BG$7=BY78,'E4'!$BG$6,IF('E4'!$BH$7=BY78,'E4'!$BH$6,IF('E4'!$BI$7=BY78,'E4'!$BI$6,""))))))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8">
        <f t="shared" si="3"/>
        <v>8</v>
      </c>
      <c r="BO79" s="88">
        <f t="shared" si="4"/>
        <v>12</v>
      </c>
      <c r="BP79" s="88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IF('E4'!$BG$5=BY79,'E4'!$BG$4,IF('E4'!$BH$5=BY79,'E4'!$BH$4,IF('E4'!$BI$5=BY79,'E4'!$BI$4,IF('E4'!$BG$7=BY79,'E4'!$BG$6,IF('E4'!$BH$7=BY79,'E4'!$BH$6,IF('E4'!$BI$7=BY79,'E4'!$BI$6,""))))))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8">
        <f t="shared" si="3"/>
        <v>9</v>
      </c>
      <c r="BO80" s="88">
        <f t="shared" si="4"/>
        <v>12</v>
      </c>
      <c r="BP80" s="88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IF('E4'!$BG$5=BY80,'E4'!$BG$4,IF('E4'!$BH$5=BY80,'E4'!$BH$4,IF('E4'!$BI$5=BY80,'E4'!$BI$4,IF('E4'!$BG$7=BY80,'E4'!$BG$6,IF('E4'!$BH$7=BY80,'E4'!$BH$6,IF('E4'!$BI$7=BY80,'E4'!$BI$6,""))))))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8">
        <f t="shared" si="3"/>
        <v>10</v>
      </c>
      <c r="BO81" s="88">
        <f t="shared" si="4"/>
        <v>14</v>
      </c>
      <c r="BP81" s="88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IF('E4'!$BG$5=BY81,'E4'!$BG$4,IF('E4'!$BH$5=BY81,'E4'!$BH$4,IF('E4'!$BI$5=BY81,'E4'!$BI$4,IF('E4'!$BG$7=BY81,'E4'!$BG$6,IF('E4'!$BH$7=BY81,'E4'!$BH$6,IF('E4'!$BI$7=BY81,'E4'!$BI$6,""))))))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8">
        <f t="shared" si="3"/>
        <v>11</v>
      </c>
      <c r="BO82" s="88">
        <f t="shared" si="4"/>
        <v>21.200000000000003</v>
      </c>
      <c r="BP82" s="88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IF('E4'!$BG$5=BY82,'E4'!$BG$4,IF('E4'!$BH$5=BY82,'E4'!$BH$4,IF('E4'!$BI$5=BY82,'E4'!$BI$4,IF('E4'!$BG$7=BY82,'E4'!$BG$6,IF('E4'!$BH$7=BY82,'E4'!$BH$6,IF('E4'!$BI$7=BY82,'E4'!$BI$6,""))))))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8">
        <f t="shared" si="3"/>
        <v>12</v>
      </c>
      <c r="BO83" s="88">
        <f t="shared" si="4"/>
        <v>25.200000000000003</v>
      </c>
      <c r="BP83" s="88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IF('E4'!$BG$5=BY83,'E4'!$BG$4,IF('E4'!$BH$5=BY83,'E4'!$BH$4,IF('E4'!$BI$5=BY83,'E4'!$BI$4,IF('E4'!$BG$7=BY83,'E4'!$BG$6,IF('E4'!$BH$7=BY83,'E4'!$BH$6,IF('E4'!$BI$7=BY83,'E4'!$BI$6,""))))))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8">
        <f t="shared" si="3"/>
        <v>13</v>
      </c>
      <c r="BO84" s="88">
        <f t="shared" si="4"/>
        <v>27</v>
      </c>
      <c r="BP84" s="88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IF('E4'!$BG$5=BY84,'E4'!$BG$4,IF('E4'!$BH$5=BY84,'E4'!$BH$4,IF('E4'!$BI$5=BY84,'E4'!$BI$4,IF('E4'!$BG$7=BY84,'E4'!$BG$6,IF('E4'!$BH$7=BY84,'E4'!$BH$6,IF('E4'!$BI$7=BY84,'E4'!$BI$6,""))))))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8">
        <f t="shared" si="3"/>
        <v>14</v>
      </c>
      <c r="BO85" s="88">
        <f t="shared" si="4"/>
        <v>28</v>
      </c>
      <c r="BP85" s="88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IF('E4'!$BG$5=BY85,'E4'!$BG$4,IF('E4'!$BH$5=BY85,'E4'!$BH$4,IF('E4'!$BI$5=BY85,'E4'!$BI$4,IF('E4'!$BG$7=BY85,'E4'!$BG$6,IF('E4'!$BH$7=BY85,'E4'!$BH$6,IF('E4'!$BI$7=BY85,'E4'!$BI$6,""))))))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8">
        <f t="shared" si="3"/>
        <v>15</v>
      </c>
      <c r="BO86" s="88">
        <f t="shared" si="4"/>
        <v>26.299999999999997</v>
      </c>
      <c r="BP86" s="88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IF('E4'!$BG$5=BY86,'E4'!$BG$4,IF('E4'!$BH$5=BY86,'E4'!$BH$4,IF('E4'!$BI$5=BY86,'E4'!$BI$4,IF('E4'!$BG$7=BY86,'E4'!$BG$6,IF('E4'!$BH$7=BY86,'E4'!$BH$6,IF('E4'!$BI$7=BY86,'E4'!$BI$6,""))))))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8">
        <f t="shared" si="3"/>
        <v>16</v>
      </c>
      <c r="BO87" s="88">
        <f t="shared" si="4"/>
        <v>25.200000000000003</v>
      </c>
      <c r="BP87" s="88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IF('E4'!$BG$5=BY87,'E4'!$BG$4,IF('E4'!$BH$5=BY87,'E4'!$BH$4,IF('E4'!$BI$5=BY87,'E4'!$BI$4,IF('E4'!$BG$7=BY87,'E4'!$BG$6,IF('E4'!$BH$7=BY87,'E4'!$BH$6,IF('E4'!$BI$7=BY87,'E4'!$BI$6,""))))))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8">
        <f t="shared" si="3"/>
        <v>17</v>
      </c>
      <c r="BO88" s="88">
        <f t="shared" si="4"/>
        <v>34.799999999999997</v>
      </c>
      <c r="BP88" s="88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IF('E4'!$BG$5=BY88,'E4'!$BG$4,IF('E4'!$BH$5=BY88,'E4'!$BH$4,IF('E4'!$BI$5=BY88,'E4'!$BI$4,IF('E4'!$BG$7=BY88,'E4'!$BG$6,IF('E4'!$BH$7=BY88,'E4'!$BH$6,IF('E4'!$BI$7=BY88,'E4'!$BI$6,""))))))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8">
        <f t="shared" si="3"/>
        <v>18</v>
      </c>
      <c r="BO89" s="88">
        <f t="shared" si="4"/>
        <v>60.7</v>
      </c>
      <c r="BP89" s="88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IF('E4'!$BG$5=BY89,'E4'!$BG$4,IF('E4'!$BH$5=BY89,'E4'!$BH$4,IF('E4'!$BI$5=BY89,'E4'!$BI$4,IF('E4'!$BG$7=BY89,'E4'!$BG$6,IF('E4'!$BH$7=BY89,'E4'!$BH$6,IF('E4'!$BI$7=BY89,'E4'!$BI$6,""))))))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8">
        <f t="shared" si="3"/>
        <v>19</v>
      </c>
      <c r="BO90" s="88">
        <f t="shared" si="4"/>
        <v>71</v>
      </c>
      <c r="BP90" s="88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IF('E4'!$BG$5=BY90,'E4'!$BG$4,IF('E4'!$BH$5=BY90,'E4'!$BH$4,IF('E4'!$BI$5=BY90,'E4'!$BI$4,IF('E4'!$BG$7=BY90,'E4'!$BG$6,IF('E4'!$BH$7=BY90,'E4'!$BH$6,IF('E4'!$BI$7=BY90,'E4'!$BI$6,""))))))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8">
        <f t="shared" si="3"/>
        <v>20</v>
      </c>
      <c r="BO91" s="88">
        <f t="shared" si="4"/>
        <v>76.5</v>
      </c>
      <c r="BP91" s="88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IF('E4'!$BG$5=BY91,'E4'!$BG$4,IF('E4'!$BH$5=BY91,'E4'!$BH$4,IF('E4'!$BI$5=BY91,'E4'!$BI$4,IF('E4'!$BG$7=BY91,'E4'!$BG$6,IF('E4'!$BH$7=BY91,'E4'!$BH$6,IF('E4'!$BI$7=BY91,'E4'!$BI$6,""))))))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8">
        <f t="shared" si="3"/>
        <v>21</v>
      </c>
      <c r="BO92" s="88">
        <f t="shared" si="4"/>
        <v>79</v>
      </c>
      <c r="BP92" s="88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IF('E4'!$BG$5=BY92,'E4'!$BG$4,IF('E4'!$BH$5=BY92,'E4'!$BH$4,IF('E4'!$BI$5=BY92,'E4'!$BI$4,IF('E4'!$BG$7=BY92,'E4'!$BG$6,IF('E4'!$BH$7=BY92,'E4'!$BH$6,IF('E4'!$BI$7=BY92,'E4'!$BI$6,""))))))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8">
        <f t="shared" si="3"/>
        <v>22</v>
      </c>
      <c r="BO93" s="88">
        <f t="shared" si="4"/>
        <v>75</v>
      </c>
      <c r="BP93" s="88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IF('E4'!$BG$5=BY93,'E4'!$BG$4,IF('E4'!$BH$5=BY93,'E4'!$BH$4,IF('E4'!$BI$5=BY93,'E4'!$BI$4,IF('E4'!$BG$7=BY93,'E4'!$BG$6,IF('E4'!$BH$7=BY93,'E4'!$BH$6,IF('E4'!$BI$7=BY93,'E4'!$BI$6,""))))))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8">
        <f t="shared" si="3"/>
        <v>23</v>
      </c>
      <c r="BO94" s="88">
        <f t="shared" si="4"/>
        <v>64</v>
      </c>
      <c r="BP94" s="88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IF('E4'!$BG$5=BY94,'E4'!$BG$4,IF('E4'!$BH$5=BY94,'E4'!$BH$4,IF('E4'!$BI$5=BY94,'E4'!$BI$4,IF('E4'!$BG$7=BY94,'E4'!$BG$6,IF('E4'!$BH$7=BY94,'E4'!$BH$6,IF('E4'!$BI$7=BY94,'E4'!$BI$6,""))))))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8">
        <f t="shared" si="3"/>
        <v>24</v>
      </c>
      <c r="BO95" s="88">
        <f t="shared" si="4"/>
        <v>51.8</v>
      </c>
      <c r="BP95" s="88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IF('E4'!$BG$5=BY95,'E4'!$BG$4,IF('E4'!$BH$5=BY95,'E4'!$BH$4,IF('E4'!$BI$5=BY95,'E4'!$BI$4,IF('E4'!$BG$7=BY95,'E4'!$BG$6,IF('E4'!$BH$7=BY95,'E4'!$BH$6,IF('E4'!$BI$7=BY95,'E4'!$BI$6,""))))))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8">
        <f t="shared" si="3"/>
        <v>25</v>
      </c>
      <c r="BO96" s="88">
        <f t="shared" si="4"/>
        <v>48.8</v>
      </c>
      <c r="BP96" s="88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IF('E4'!$BG$5=BY96,'E4'!$BG$4,IF('E4'!$BH$5=BY96,'E4'!$BH$4,IF('E4'!$BI$5=BY96,'E4'!$BI$4,IF('E4'!$BG$7=BY96,'E4'!$BG$6,IF('E4'!$BH$7=BY96,'E4'!$BH$6,IF('E4'!$BI$7=BY96,'E4'!$BI$6,""))))))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8">
        <f t="shared" si="3"/>
        <v>26</v>
      </c>
      <c r="BO97" s="88">
        <f t="shared" si="4"/>
        <v>43.8</v>
      </c>
      <c r="BP97" s="88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IF('E4'!$BG$5=BY97,'E4'!$BG$4,IF('E4'!$BH$5=BY97,'E4'!$BH$4,IF('E4'!$BI$5=BY97,'E4'!$BI$4,IF('E4'!$BG$7=BY97,'E4'!$BG$6,IF('E4'!$BH$7=BY97,'E4'!$BH$6,IF('E4'!$BI$7=BY97,'E4'!$BI$6,""))))))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8">
        <f t="shared" si="3"/>
        <v>27</v>
      </c>
      <c r="BO98" s="88">
        <f t="shared" si="4"/>
        <v>37.299999999999997</v>
      </c>
      <c r="BP98" s="88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IF('E4'!$BG$5=BY98,'E4'!$BG$4,IF('E4'!$BH$5=BY98,'E4'!$BH$4,IF('E4'!$BI$5=BY98,'E4'!$BI$4,IF('E4'!$BG$7=BY98,'E4'!$BG$6,IF('E4'!$BH$7=BY98,'E4'!$BH$6,IF('E4'!$BI$7=BY98,'E4'!$BI$6,""))))))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8">
        <f t="shared" si="3"/>
        <v>28</v>
      </c>
      <c r="BO99" s="88">
        <f t="shared" si="4"/>
        <v>36.799999999999997</v>
      </c>
      <c r="BP99" s="88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IF('E4'!$BG$5=BY99,'E4'!$BG$4,IF('E4'!$BH$5=BY99,'E4'!$BH$4,IF('E4'!$BI$5=BY99,'E4'!$BI$4,IF('E4'!$BG$7=BY99,'E4'!$BG$6,IF('E4'!$BH$7=BY99,'E4'!$BH$6,IF('E4'!$BI$7=BY99,'E4'!$BI$6,""))))))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8">
        <f t="shared" si="3"/>
        <v>29</v>
      </c>
      <c r="BO100" s="88">
        <f t="shared" si="4"/>
        <v>31.5</v>
      </c>
      <c r="BP100" s="88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IF('E4'!$BG$5=BY100,'E4'!$BG$4,IF('E4'!$BH$5=BY100,'E4'!$BH$4,IF('E4'!$BI$5=BY100,'E4'!$BI$4,IF('E4'!$BG$7=BY100,'E4'!$BG$6,IF('E4'!$BH$7=BY100,'E4'!$BH$6,IF('E4'!$BI$7=BY100,'E4'!$BI$6,""))))))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8">
        <f t="shared" si="3"/>
        <v>30</v>
      </c>
      <c r="BO101" s="88">
        <f t="shared" si="4"/>
        <v>32</v>
      </c>
      <c r="BP101" s="88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IF('E4'!$BG$5=BY101,'E4'!$BG$4,IF('E4'!$BH$5=BY101,'E4'!$BH$4,IF('E4'!$BI$5=BY101,'E4'!$BI$4,IF('E4'!$BG$7=BY101,'E4'!$BG$6,IF('E4'!$BH$7=BY101,'E4'!$BH$6,IF('E4'!$BI$7=BY101,'E4'!$BI$6,""))))))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8">
        <f t="shared" si="3"/>
        <v>31</v>
      </c>
      <c r="BO102" s="88">
        <f t="shared" si="4"/>
        <v>25.5</v>
      </c>
      <c r="BP102" s="88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IF('E4'!$BG$5=BY102,'E4'!$BG$4,IF('E4'!$BH$5=BY102,'E4'!$BH$4,IF('E4'!$BI$5=BY102,'E4'!$BI$4,IF('E4'!$BG$7=BY102,'E4'!$BG$6,IF('E4'!$BH$7=BY102,'E4'!$BH$6,IF('E4'!$BI$7=BY102,'E4'!$BI$6,""))))))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8">
        <f t="shared" si="3"/>
        <v>32</v>
      </c>
      <c r="BO103" s="88">
        <f t="shared" si="4"/>
        <v>21.5</v>
      </c>
      <c r="BP103" s="88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IF('E4'!$BG$5=BY103,'E4'!$BG$4,IF('E4'!$BH$5=BY103,'E4'!$BH$4,IF('E4'!$BI$5=BY103,'E4'!$BI$4,IF('E4'!$BG$7=BY103,'E4'!$BG$6,IF('E4'!$BH$7=BY103,'E4'!$BH$6,IF('E4'!$BI$7=BY103,'E4'!$BI$6,""))))))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8">
        <f t="shared" ref="BN104:BN135" si="17">BB102</f>
        <v>33</v>
      </c>
      <c r="BO104" s="88">
        <f t="shared" ref="BO104:BO135" si="18">(BC102+$BO$68)*$BN$68</f>
        <v>23</v>
      </c>
      <c r="BP104" s="88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IF('E4'!$BG$5=BY104,'E4'!$BG$4,IF('E4'!$BH$5=BY104,'E4'!$BH$4,IF('E4'!$BI$5=BY104,'E4'!$BI$4,IF('E4'!$BG$7=BY104,'E4'!$BG$6,IF('E4'!$BH$7=BY104,'E4'!$BH$6,IF('E4'!$BI$7=BY104,'E4'!$BI$6,""))))))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8">
        <f t="shared" si="17"/>
        <v>34</v>
      </c>
      <c r="BO105" s="88">
        <f t="shared" si="18"/>
        <v>21</v>
      </c>
      <c r="BP105" s="88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IF('E4'!$BG$5=BY105,'E4'!$BG$4,IF('E4'!$BH$5=BY105,'E4'!$BH$4,IF('E4'!$BI$5=BY105,'E4'!$BI$4,IF('E4'!$BG$7=BY105,'E4'!$BG$6,IF('E4'!$BH$7=BY105,'E4'!$BH$6,IF('E4'!$BI$7=BY105,'E4'!$BI$6,""))))))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8">
        <f t="shared" si="17"/>
        <v>35</v>
      </c>
      <c r="BO106" s="88">
        <f t="shared" si="18"/>
        <v>19</v>
      </c>
      <c r="BP106" s="88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IF('E4'!$BG$5=BY106,'E4'!$BG$4,IF('E4'!$BH$5=BY106,'E4'!$BH$4,IF('E4'!$BI$5=BY106,'E4'!$BI$4,IF('E4'!$BG$7=BY106,'E4'!$BG$6,IF('E4'!$BH$7=BY106,'E4'!$BH$6,IF('E4'!$BI$7=BY106,'E4'!$BI$6,""))))))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8">
        <f t="shared" si="17"/>
        <v>36</v>
      </c>
      <c r="BO107" s="88">
        <f t="shared" si="18"/>
        <v>12</v>
      </c>
      <c r="BP107" s="88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IF('E4'!$BG$5=BY107,'E4'!$BG$4,IF('E4'!$BH$5=BY107,'E4'!$BH$4,IF('E4'!$BI$5=BY107,'E4'!$BI$4,IF('E4'!$BG$7=BY107,'E4'!$BG$6,IF('E4'!$BH$7=BY107,'E4'!$BH$6,IF('E4'!$BI$7=BY107,'E4'!$BI$6,""))))))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8">
        <f t="shared" si="17"/>
        <v>37</v>
      </c>
      <c r="BO108" s="88">
        <f t="shared" si="18"/>
        <v>20.299999999999997</v>
      </c>
      <c r="BP108" s="88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IF('E4'!$BG$5=BY108,'E4'!$BG$4,IF('E4'!$BH$5=BY108,'E4'!$BH$4,IF('E4'!$BI$5=BY108,'E4'!$BI$4,IF('E4'!$BG$7=BY108,'E4'!$BG$6,IF('E4'!$BH$7=BY108,'E4'!$BH$6,IF('E4'!$BI$7=BY108,'E4'!$BI$6,""))))))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8">
        <f t="shared" si="17"/>
        <v>38</v>
      </c>
      <c r="BO109" s="88">
        <f t="shared" si="18"/>
        <v>23</v>
      </c>
      <c r="BP109" s="88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IF('E4'!$BG$5=BY109,'E4'!$BG$4,IF('E4'!$BH$5=BY109,'E4'!$BH$4,IF('E4'!$BI$5=BY109,'E4'!$BI$4,IF('E4'!$BG$7=BY109,'E4'!$BG$6,IF('E4'!$BH$7=BY109,'E4'!$BH$6,IF('E4'!$BI$7=BY109,'E4'!$BI$6,""))))))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8">
        <f t="shared" si="17"/>
        <v>39</v>
      </c>
      <c r="BO110" s="88">
        <f t="shared" si="18"/>
        <v>26</v>
      </c>
      <c r="BP110" s="88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IF('E4'!$BG$5=BY110,'E4'!$BG$4,IF('E4'!$BH$5=BY110,'E4'!$BH$4,IF('E4'!$BI$5=BY110,'E4'!$BI$4,IF('E4'!$BG$7=BY110,'E4'!$BG$6,IF('E4'!$BH$7=BY110,'E4'!$BH$6,IF('E4'!$BI$7=BY110,'E4'!$BI$6,""))))))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8">
        <f t="shared" si="17"/>
        <v>40</v>
      </c>
      <c r="BO111" s="88">
        <f t="shared" si="18"/>
        <v>29.200000000000003</v>
      </c>
      <c r="BP111" s="88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IF('E4'!$BG$5=BY111,'E4'!$BG$4,IF('E4'!$BH$5=BY111,'E4'!$BH$4,IF('E4'!$BI$5=BY111,'E4'!$BI$4,IF('E4'!$BG$7=BY111,'E4'!$BG$6,IF('E4'!$BH$7=BY111,'E4'!$BH$6,IF('E4'!$BI$7=BY111,'E4'!$BI$6,""))))))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8">
        <f t="shared" si="17"/>
        <v>41</v>
      </c>
      <c r="BO112" s="88">
        <f t="shared" si="18"/>
        <v>36.5</v>
      </c>
      <c r="BP112" s="88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IF('E4'!$BG$5=BY112,'E4'!$BG$4,IF('E4'!$BH$5=BY112,'E4'!$BH$4,IF('E4'!$BI$5=BY112,'E4'!$BI$4,IF('E4'!$BG$7=BY112,'E4'!$BG$6,IF('E4'!$BH$7=BY112,'E4'!$BH$6,IF('E4'!$BI$7=BY112,'E4'!$BI$6,""))))))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8">
        <f t="shared" si="17"/>
        <v>42</v>
      </c>
      <c r="BO113" s="88">
        <f t="shared" si="18"/>
        <v>29.200000000000003</v>
      </c>
      <c r="BP113" s="88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IF('E4'!$BG$5=BY113,'E4'!$BG$4,IF('E4'!$BH$5=BY113,'E4'!$BH$4,IF('E4'!$BI$5=BY113,'E4'!$BI$4,IF('E4'!$BG$7=BY113,'E4'!$BG$6,IF('E4'!$BH$7=BY113,'E4'!$BH$6,IF('E4'!$BI$7=BY113,'E4'!$BI$6,""))))))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8">
        <f t="shared" si="17"/>
        <v>43</v>
      </c>
      <c r="BO114" s="88">
        <f t="shared" si="18"/>
        <v>28.799999999999997</v>
      </c>
      <c r="BP114" s="88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IF('E4'!$BG$5=BY114,'E4'!$BG$4,IF('E4'!$BH$5=BY114,'E4'!$BH$4,IF('E4'!$BI$5=BY114,'E4'!$BI$4,IF('E4'!$BG$7=BY114,'E4'!$BG$6,IF('E4'!$BH$7=BY114,'E4'!$BH$6,IF('E4'!$BI$7=BY114,'E4'!$BI$6,""))))))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8">
        <f t="shared" si="17"/>
        <v>44</v>
      </c>
      <c r="BO115" s="88">
        <f t="shared" si="18"/>
        <v>21.4</v>
      </c>
      <c r="BP115" s="88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IF('E4'!$BG$5=BY115,'E4'!$BG$4,IF('E4'!$BH$5=BY115,'E4'!$BH$4,IF('E4'!$BI$5=BY115,'E4'!$BI$4,IF('E4'!$BG$7=BY115,'E4'!$BG$6,IF('E4'!$BH$7=BY115,'E4'!$BH$6,IF('E4'!$BI$7=BY115,'E4'!$BI$6,""))))))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8">
        <f t="shared" si="17"/>
        <v>45</v>
      </c>
      <c r="BO116" s="88">
        <f t="shared" si="18"/>
        <v>23</v>
      </c>
      <c r="BP116" s="88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IF('E4'!$BG$5=BY116,'E4'!$BG$4,IF('E4'!$BH$5=BY116,'E4'!$BH$4,IF('E4'!$BI$5=BY116,'E4'!$BI$4,IF('E4'!$BG$7=BY116,'E4'!$BG$6,IF('E4'!$BH$7=BY116,'E4'!$BH$6,IF('E4'!$BI$7=BY116,'E4'!$BI$6,""))))))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8">
        <f t="shared" si="17"/>
        <v>46</v>
      </c>
      <c r="BO117" s="88">
        <f t="shared" si="18"/>
        <v>27.200000000000003</v>
      </c>
      <c r="BP117" s="88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IF('E4'!$BG$5=BY117,'E4'!$BG$4,IF('E4'!$BH$5=BY117,'E4'!$BH$4,IF('E4'!$BI$5=BY117,'E4'!$BI$4,IF('E4'!$BG$7=BY117,'E4'!$BG$6,IF('E4'!$BH$7=BY117,'E4'!$BH$6,IF('E4'!$BI$7=BY117,'E4'!$BI$6,""))))))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8">
        <f t="shared" si="17"/>
        <v>47</v>
      </c>
      <c r="BO118" s="88">
        <f t="shared" si="18"/>
        <v>34.5</v>
      </c>
      <c r="BP118" s="88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IF('E4'!$BG$5=BY118,'E4'!$BG$4,IF('E4'!$BH$5=BY118,'E4'!$BH$4,IF('E4'!$BI$5=BY118,'E4'!$BI$4,IF('E4'!$BG$7=BY118,'E4'!$BG$6,IF('E4'!$BH$7=BY118,'E4'!$BH$6,IF('E4'!$BI$7=BY118,'E4'!$BI$6,""))))))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8">
        <f t="shared" si="17"/>
        <v>48</v>
      </c>
      <c r="BO119" s="88">
        <f t="shared" si="18"/>
        <v>23</v>
      </c>
      <c r="BP119" s="88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IF('E4'!$BG$5=BY119,'E4'!$BG$4,IF('E4'!$BH$5=BY119,'E4'!$BH$4,IF('E4'!$BI$5=BY119,'E4'!$BI$4,IF('E4'!$BG$7=BY119,'E4'!$BG$6,IF('E4'!$BH$7=BY119,'E4'!$BH$6,IF('E4'!$BI$7=BY119,'E4'!$BI$6,""))))))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8">
        <f t="shared" si="17"/>
        <v>49</v>
      </c>
      <c r="BO120" s="88">
        <f t="shared" si="18"/>
        <v>20.799999999999997</v>
      </c>
      <c r="BP120" s="88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IF('E4'!$BG$5=BY120,'E4'!$BG$4,IF('E4'!$BH$5=BY120,'E4'!$BH$4,IF('E4'!$BI$5=BY120,'E4'!$BI$4,IF('E4'!$BG$7=BY120,'E4'!$BG$6,IF('E4'!$BH$7=BY120,'E4'!$BH$6,IF('E4'!$BI$7=BY120,'E4'!$BI$6,""))))))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8">
        <f t="shared" si="17"/>
        <v>50</v>
      </c>
      <c r="BO121" s="88">
        <f t="shared" si="18"/>
        <v>23.5</v>
      </c>
      <c r="BP121" s="88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IF('E4'!$BG$5=BY121,'E4'!$BG$4,IF('E4'!$BH$5=BY121,'E4'!$BH$4,IF('E4'!$BI$5=BY121,'E4'!$BI$4,IF('E4'!$BG$7=BY121,'E4'!$BG$6,IF('E4'!$BH$7=BY121,'E4'!$BH$6,IF('E4'!$BI$7=BY121,'E4'!$BI$6,""))))))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8">
        <f t="shared" si="17"/>
        <v>51</v>
      </c>
      <c r="BO122" s="88">
        <f t="shared" si="18"/>
        <v>29</v>
      </c>
      <c r="BP122" s="88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IF('E4'!$BG$5=BY122,'E4'!$BG$4,IF('E4'!$BH$5=BY122,'E4'!$BH$4,IF('E4'!$BI$5=BY122,'E4'!$BI$4,IF('E4'!$BG$7=BY122,'E4'!$BG$6,IF('E4'!$BH$7=BY122,'E4'!$BH$6,IF('E4'!$BI$7=BY122,'E4'!$BI$6,""))))))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8">
        <f t="shared" si="17"/>
        <v>52</v>
      </c>
      <c r="BO123" s="88">
        <f t="shared" si="18"/>
        <v>28</v>
      </c>
      <c r="BP123" s="88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IF('E4'!$BG$5=BY123,'E4'!$BG$4,IF('E4'!$BH$5=BY123,'E4'!$BH$4,IF('E4'!$BI$5=BY123,'E4'!$BI$4,IF('E4'!$BG$7=BY123,'E4'!$BG$6,IF('E4'!$BH$7=BY123,'E4'!$BH$6,IF('E4'!$BI$7=BY123,'E4'!$BI$6,""))))))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8">
        <f t="shared" si="17"/>
        <v>53</v>
      </c>
      <c r="BO124" s="88">
        <f t="shared" si="18"/>
        <v>32</v>
      </c>
      <c r="BP124" s="88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IF('E4'!$BG$5=BY124,'E4'!$BG$4,IF('E4'!$BH$5=BY124,'E4'!$BH$4,IF('E4'!$BI$5=BY124,'E4'!$BI$4,IF('E4'!$BG$7=BY124,'E4'!$BG$6,IF('E4'!$BH$7=BY124,'E4'!$BH$6,IF('E4'!$BI$7=BY124,'E4'!$BI$6,""))))))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8">
        <f t="shared" si="17"/>
        <v>54</v>
      </c>
      <c r="BO125" s="88">
        <f t="shared" si="18"/>
        <v>38.5</v>
      </c>
      <c r="BP125" s="88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IF('E4'!$BG$5=BY125,'E4'!$BG$4,IF('E4'!$BH$5=BY125,'E4'!$BH$4,IF('E4'!$BI$5=BY125,'E4'!$BI$4,IF('E4'!$BG$7=BY125,'E4'!$BG$6,IF('E4'!$BH$7=BY125,'E4'!$BH$6,IF('E4'!$BI$7=BY125,'E4'!$BI$6,""))))))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8">
        <f t="shared" si="17"/>
        <v>55</v>
      </c>
      <c r="BO126" s="88">
        <f t="shared" si="18"/>
        <v>54.5</v>
      </c>
      <c r="BP126" s="88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IF('E4'!$BG$5=BY126,'E4'!$BG$4,IF('E4'!$BH$5=BY126,'E4'!$BH$4,IF('E4'!$BI$5=BY126,'E4'!$BI$4,IF('E4'!$BG$7=BY126,'E4'!$BG$6,IF('E4'!$BH$7=BY126,'E4'!$BH$6,IF('E4'!$BI$7=BY126,'E4'!$BI$6,""))))))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8">
        <f t="shared" si="17"/>
        <v>56</v>
      </c>
      <c r="BO127" s="88">
        <f t="shared" si="18"/>
        <v>48</v>
      </c>
      <c r="BP127" s="88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IF('E4'!$BG$5=BY127,'E4'!$BG$4,IF('E4'!$BH$5=BY127,'E4'!$BH$4,IF('E4'!$BI$5=BY127,'E4'!$BI$4,IF('E4'!$BG$7=BY127,'E4'!$BG$6,IF('E4'!$BH$7=BY127,'E4'!$BH$6,IF('E4'!$BI$7=BY127,'E4'!$BI$6,""))))))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8">
        <f t="shared" si="17"/>
        <v>57</v>
      </c>
      <c r="BO128" s="88">
        <f t="shared" si="18"/>
        <v>39</v>
      </c>
      <c r="BP128" s="88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IF('E4'!$BG$5=BY128,'E4'!$BG$4,IF('E4'!$BH$5=BY128,'E4'!$BH$4,IF('E4'!$BI$5=BY128,'E4'!$BI$4,IF('E4'!$BG$7=BY128,'E4'!$BG$6,IF('E4'!$BH$7=BY128,'E4'!$BH$6,IF('E4'!$BI$7=BY128,'E4'!$BI$6,""))))))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8">
        <f t="shared" si="17"/>
        <v>58</v>
      </c>
      <c r="BO129" s="88">
        <f t="shared" si="18"/>
        <v>36.4</v>
      </c>
      <c r="BP129" s="88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IF('E4'!$BG$5=BY129,'E4'!$BG$4,IF('E4'!$BH$5=BY129,'E4'!$BH$4,IF('E4'!$BI$5=BY129,'E4'!$BI$4,IF('E4'!$BG$7=BY129,'E4'!$BG$6,IF('E4'!$BH$7=BY129,'E4'!$BH$6,IF('E4'!$BI$7=BY129,'E4'!$BI$6,""))))))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8">
        <f t="shared" si="17"/>
        <v>59</v>
      </c>
      <c r="BO130" s="88">
        <f t="shared" si="18"/>
        <v>36.4</v>
      </c>
      <c r="BP130" s="88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IF('E4'!$BG$5=BY130,'E4'!$BG$4,IF('E4'!$BH$5=BY130,'E4'!$BH$4,IF('E4'!$BI$5=BY130,'E4'!$BI$4,IF('E4'!$BG$7=BY130,'E4'!$BG$6,IF('E4'!$BH$7=BY130,'E4'!$BH$6,IF('E4'!$BI$7=BY130,'E4'!$BI$6,""))))))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8">
        <f t="shared" si="17"/>
        <v>60</v>
      </c>
      <c r="BO131" s="88">
        <f t="shared" si="18"/>
        <v>29</v>
      </c>
      <c r="BP131" s="88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IF('E4'!$BG$5=BY131,'E4'!$BG$4,IF('E4'!$BH$5=BY131,'E4'!$BH$4,IF('E4'!$BI$5=BY131,'E4'!$BI$4,IF('E4'!$BG$7=BY131,'E4'!$BG$6,IF('E4'!$BH$7=BY131,'E4'!$BH$6,IF('E4'!$BI$7=BY131,'E4'!$BI$6,""))))))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8">
        <f t="shared" si="17"/>
        <v>61</v>
      </c>
      <c r="BO132" s="88">
        <f t="shared" si="18"/>
        <v>46.2</v>
      </c>
      <c r="BP132" s="88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IF('E4'!$BG$5=BY132,'E4'!$BG$4,IF('E4'!$BH$5=BY132,'E4'!$BH$4,IF('E4'!$BI$5=BY132,'E4'!$BI$4,IF('E4'!$BG$7=BY132,'E4'!$BG$6,IF('E4'!$BH$7=BY132,'E4'!$BH$6,IF('E4'!$BI$7=BY132,'E4'!$BI$6,""))))))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8">
        <f t="shared" si="17"/>
        <v>62</v>
      </c>
      <c r="BO133" s="88">
        <f t="shared" si="18"/>
        <v>62</v>
      </c>
      <c r="BP133" s="88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IF('E4'!$BG$5=BY133,'E4'!$BG$4,IF('E4'!$BH$5=BY133,'E4'!$BH$4,IF('E4'!$BI$5=BY133,'E4'!$BI$4,IF('E4'!$BG$7=BY133,'E4'!$BG$6,IF('E4'!$BH$7=BY133,'E4'!$BH$6,IF('E4'!$BI$7=BY133,'E4'!$BI$6,""))))))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8">
        <f t="shared" si="17"/>
        <v>63</v>
      </c>
      <c r="BO134" s="88">
        <f t="shared" si="18"/>
        <v>46.3</v>
      </c>
      <c r="BP134" s="88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IF('E4'!$BG$5=BY134,'E4'!$BG$4,IF('E4'!$BH$5=BY134,'E4'!$BH$4,IF('E4'!$BI$5=BY134,'E4'!$BI$4,IF('E4'!$BG$7=BY134,'E4'!$BG$6,IF('E4'!$BH$7=BY134,'E4'!$BH$6,IF('E4'!$BI$7=BY134,'E4'!$BI$6,""))))))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8">
        <f t="shared" si="17"/>
        <v>64</v>
      </c>
      <c r="BO135" s="88">
        <f t="shared" si="18"/>
        <v>38</v>
      </c>
      <c r="BP135" s="88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IF('E4'!$BG$5=BY135,'E4'!$BG$4,IF('E4'!$BH$5=BY135,'E4'!$BH$4,IF('E4'!$BI$5=BY135,'E4'!$BI$4,IF('E4'!$BG$7=BY135,'E4'!$BG$6,IF('E4'!$BH$7=BY135,'E4'!$BH$6,IF('E4'!$BI$7=BY135,'E4'!$BI$6,""))))))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8">
        <f t="shared" ref="BN136:BN147" si="23">BB134</f>
        <v>65</v>
      </c>
      <c r="BO136" s="88">
        <f t="shared" ref="BO136:BO147" si="24">(BC134+$BO$68)*$BN$68</f>
        <v>41.4</v>
      </c>
      <c r="BP136" s="88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IF('E4'!$BG$5=BY136,'E4'!$BG$4,IF('E4'!$BH$5=BY136,'E4'!$BH$4,IF('E4'!$BI$5=BY136,'E4'!$BI$4,IF('E4'!$BG$7=BY136,'E4'!$BG$6,IF('E4'!$BH$7=BY136,'E4'!$BH$6,IF('E4'!$BI$7=BY136,'E4'!$BI$6,""))))))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8">
        <f t="shared" si="23"/>
        <v>66</v>
      </c>
      <c r="BO137" s="88">
        <f t="shared" si="24"/>
        <v>43.2</v>
      </c>
      <c r="BP137" s="88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IF('E4'!$BG$5=BY137,'E4'!$BG$4,IF('E4'!$BH$5=BY137,'E4'!$BH$4,IF('E4'!$BI$5=BY137,'E4'!$BI$4,IF('E4'!$BG$7=BY137,'E4'!$BG$6,IF('E4'!$BH$7=BY137,'E4'!$BH$6,IF('E4'!$BI$7=BY137,'E4'!$BI$6,""))))))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8">
        <f t="shared" si="23"/>
        <v>67</v>
      </c>
      <c r="BO138" s="88">
        <f t="shared" si="24"/>
        <v>36.799999999999997</v>
      </c>
      <c r="BP138" s="88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IF('E4'!$BG$5=BY138,'E4'!$BG$4,IF('E4'!$BH$5=BY138,'E4'!$BH$4,IF('E4'!$BI$5=BY138,'E4'!$BI$4,IF('E4'!$BG$7=BY138,'E4'!$BG$6,IF('E4'!$BH$7=BY138,'E4'!$BH$6,IF('E4'!$BI$7=BY138,'E4'!$BI$6,""))))))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8">
        <f t="shared" si="23"/>
        <v>68</v>
      </c>
      <c r="BO139" s="88">
        <f t="shared" si="24"/>
        <v>33</v>
      </c>
      <c r="BP139" s="88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IF('E4'!$BG$5=BY139,'E4'!$BG$4,IF('E4'!$BH$5=BY139,'E4'!$BH$4,IF('E4'!$BI$5=BY139,'E4'!$BI$4,IF('E4'!$BG$7=BY139,'E4'!$BG$6,IF('E4'!$BH$7=BY139,'E4'!$BH$6,IF('E4'!$BI$7=BY139,'E4'!$BI$6,""))))))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8">
        <f t="shared" si="23"/>
        <v>69</v>
      </c>
      <c r="BO140" s="88">
        <f t="shared" si="24"/>
        <v>33</v>
      </c>
      <c r="BP140" s="88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IF('E4'!$BG$5=BY140,'E4'!$BG$4,IF('E4'!$BH$5=BY140,'E4'!$BH$4,IF('E4'!$BI$5=BY140,'E4'!$BI$4,IF('E4'!$BG$7=BY140,'E4'!$BG$6,IF('E4'!$BH$7=BY140,'E4'!$BH$6,IF('E4'!$BI$7=BY140,'E4'!$BI$6,""))))))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8">
        <f t="shared" si="23"/>
        <v>70</v>
      </c>
      <c r="BO141" s="88">
        <f t="shared" si="24"/>
        <v>26.5</v>
      </c>
      <c r="BP141" s="88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8">
        <f t="shared" si="23"/>
        <v>71</v>
      </c>
      <c r="BO142" s="88">
        <f t="shared" si="24"/>
        <v>24</v>
      </c>
      <c r="BP142" s="88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8">
        <f t="shared" si="23"/>
        <v>72</v>
      </c>
      <c r="BO143" s="88">
        <f t="shared" si="24"/>
        <v>21</v>
      </c>
      <c r="BP143" s="88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8">
        <f t="shared" si="23"/>
        <v>73</v>
      </c>
      <c r="BO144" s="88">
        <f t="shared" si="24"/>
        <v>17.5</v>
      </c>
      <c r="BP144" s="88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8">
        <f t="shared" si="23"/>
        <v>74</v>
      </c>
      <c r="BO145" s="88">
        <f t="shared" si="24"/>
        <v>4</v>
      </c>
      <c r="BP145" s="88">
        <f t="shared" si="25"/>
        <v>78.5</v>
      </c>
    </row>
    <row r="146" spans="54:68" x14ac:dyDescent="0.25">
      <c r="BN146" s="88">
        <f t="shared" si="23"/>
        <v>75</v>
      </c>
      <c r="BO146" s="88">
        <f t="shared" si="24"/>
        <v>3.8000000000000007</v>
      </c>
      <c r="BP146" s="88">
        <f t="shared" si="25"/>
        <v>67</v>
      </c>
    </row>
    <row r="147" spans="54:68" x14ac:dyDescent="0.25">
      <c r="BN147" s="88">
        <f t="shared" si="23"/>
        <v>76</v>
      </c>
      <c r="BO147" s="88">
        <f t="shared" si="24"/>
        <v>13.399999999999999</v>
      </c>
      <c r="BP147" s="88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49" width="11.42578125" style="104"/>
    <col min="50" max="75" width="11.42578125" style="86"/>
    <col min="76" max="76" width="13.7109375" style="86" bestFit="1" customWidth="1"/>
    <col min="77" max="90" width="11.42578125" style="86"/>
    <col min="91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Cartes'!$C$24="","",'Balises - Cartes'!$C$24)</f>
        <v>50</v>
      </c>
      <c r="BH5" s="110" t="str">
        <f>IF('Balises - Cartes'!$D$24="","",'Balises - Cartes'!$D$24)</f>
        <v/>
      </c>
      <c r="BI5" s="110" t="str">
        <f>IF('Balises - Cartes'!$E$24="","",'Balises - Cartes'!$E$24)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171</v>
      </c>
      <c r="B7" s="539"/>
      <c r="C7" s="540"/>
      <c r="BG7" s="99" t="str">
        <f>IF('Balises - Cartes'!$F$24="","",'Balises - Cartes'!$F$24)</f>
        <v/>
      </c>
      <c r="BH7" s="99" t="str">
        <f>IF('Balises - Cartes'!$G$24="","",'Balises - Cartes'!$G$24)</f>
        <v/>
      </c>
      <c r="BI7" s="99" t="str">
        <f>IF('Balises - Cartes'!$H$24="","",'Balises - Cartes'!$H$24)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IF('E5'!$BG$5=4,'E5'!$BG$4,IF('E5'!$BH$5=4,'E5'!$BH$4,""))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IF('E5'!$BG$5=BY65,'E5'!$BG$4,IF('E5'!$BH$5=BY65,'E5'!$BH$4,IF('E5'!$BI$5=BY65,'E5'!$BI$4,IF('E5'!$BG$7=BY65,'E5'!$BG$6,IF('E5'!$BH$7=BY65,'E5'!$BH$6,IF('E5'!$BI$7=BY65,'E5'!$BI$6,""))))))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IF('E5'!$BG$5=BY66,'E5'!$BG$4,IF('E5'!$BH$5=BY66,'E5'!$BH$4,IF('E5'!$BI$5=BY66,'E5'!$BI$4,IF('E5'!$BG$7=BY66,'E5'!$BG$6,IF('E5'!$BH$7=BY66,'E5'!$BH$6,IF('E5'!$BI$7=BY66,'E5'!$BI$6,""))))))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IF('E5'!$BG$5=BY67,'E5'!$BG$4,IF('E5'!$BH$5=BY67,'E5'!$BH$4,IF('E5'!$BI$5=BY67,'E5'!$BI$4,IF('E5'!$BG$7=BY67,'E5'!$BG$6,IF('E5'!$BH$7=BY67,'E5'!$BH$6,IF('E5'!$BI$7=BY67,'E5'!$BI$6,""))))))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IF('E5'!$BG$5=BY68,'E5'!$BG$4,IF('E5'!$BH$5=BY68,'E5'!$BH$4,IF('E5'!$BI$5=BY68,'E5'!$BI$4,IF('E5'!$BG$7=BY68,'E5'!$BG$6,IF('E5'!$BH$7=BY68,'E5'!$BH$6,IF('E5'!$BI$7=BY68,'E5'!$BI$6,""))))))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IF('E5'!$BG$5=BY69,'E5'!$BG$4,IF('E5'!$BH$5=BY69,'E5'!$BH$4,IF('E5'!$BI$5=BY69,'E5'!$BI$4,IF('E5'!$BG$7=BY69,'E5'!$BG$6,IF('E5'!$BH$7=BY69,'E5'!$BH$6,IF('E5'!$BI$7=BY69,'E5'!$BI$6,""))))))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IF('E5'!$BG$5=BY70,'E5'!$BG$4,IF('E5'!$BH$5=BY70,'E5'!$BH$4,IF('E5'!$BI$5=BY70,'E5'!$BI$4,IF('E5'!$BG$7=BY70,'E5'!$BG$6,IF('E5'!$BH$7=BY70,'E5'!$BH$6,IF('E5'!$BI$7=BY70,'E5'!$BI$6,""))))))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IF('E5'!$BG$5=BY71,'E5'!$BG$4,IF('E5'!$BH$5=BY71,'E5'!$BH$4,IF('E5'!$BI$5=BY71,'E5'!$BI$4,IF('E5'!$BG$7=BY71,'E5'!$BG$6,IF('E5'!$BH$7=BY71,'E5'!$BH$6,IF('E5'!$BI$7=BY71,'E5'!$BI$6,""))))))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IF('E5'!$BG$5=BY72,'E5'!$BG$4,IF('E5'!$BH$5=BY72,'E5'!$BH$4,IF('E5'!$BI$5=BY72,'E5'!$BI$4,IF('E5'!$BG$7=BY72,'E5'!$BG$6,IF('E5'!$BH$7=BY72,'E5'!$BH$6,IF('E5'!$BI$7=BY72,'E5'!$BI$6,""))))))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IF('E5'!$BG$5=BY73,'E5'!$BG$4,IF('E5'!$BH$5=BY73,'E5'!$BH$4,IF('E5'!$BI$5=BY73,'E5'!$BI$4,IF('E5'!$BG$7=BY73,'E5'!$BG$6,IF('E5'!$BH$7=BY73,'E5'!$BH$6,IF('E5'!$BI$7=BY73,'E5'!$BI$6,""))))))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IF('E5'!$BG$5=BY74,'E5'!$BG$4,IF('E5'!$BH$5=BY74,'E5'!$BH$4,IF('E5'!$BI$5=BY74,'E5'!$BI$4,IF('E5'!$BG$7=BY74,'E5'!$BG$6,IF('E5'!$BH$7=BY74,'E5'!$BH$6,IF('E5'!$BI$7=BY74,'E5'!$BI$6,""))))))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IF('E5'!$BG$5=BY75,'E5'!$BG$4,IF('E5'!$BH$5=BY75,'E5'!$BH$4,IF('E5'!$BI$5=BY75,'E5'!$BI$4,IF('E5'!$BG$7=BY75,'E5'!$BG$6,IF('E5'!$BH$7=BY75,'E5'!$BH$6,IF('E5'!$BI$7=BY75,'E5'!$BI$6,""))))))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IF('E5'!$BG$5=BY76,'E5'!$BG$4,IF('E5'!$BH$5=BY76,'E5'!$BH$4,IF('E5'!$BI$5=BY76,'E5'!$BI$4,IF('E5'!$BG$7=BY76,'E5'!$BG$6,IF('E5'!$BH$7=BY76,'E5'!$BH$6,IF('E5'!$BI$7=BY76,'E5'!$BI$6,""))))))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IF('E5'!$BG$5=BY77,'E5'!$BG$4,IF('E5'!$BH$5=BY77,'E5'!$BH$4,IF('E5'!$BI$5=BY77,'E5'!$BI$4,IF('E5'!$BG$7=BY77,'E5'!$BG$6,IF('E5'!$BH$7=BY77,'E5'!$BH$6,IF('E5'!$BI$7=BY77,'E5'!$BI$6,""))))))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IF('E5'!$BG$5=BY78,'E5'!$BG$4,IF('E5'!$BH$5=BY78,'E5'!$BH$4,IF('E5'!$BI$5=BY78,'E5'!$BI$4,IF('E5'!$BG$7=BY78,'E5'!$BG$6,IF('E5'!$BH$7=BY78,'E5'!$BH$6,IF('E5'!$BI$7=BY78,'E5'!$BI$6,""))))))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IF('E5'!$BG$5=BY79,'E5'!$BG$4,IF('E5'!$BH$5=BY79,'E5'!$BH$4,IF('E5'!$BI$5=BY79,'E5'!$BI$4,IF('E5'!$BG$7=BY79,'E5'!$BG$6,IF('E5'!$BH$7=BY79,'E5'!$BH$6,IF('E5'!$BI$7=BY79,'E5'!$BI$6,""))))))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IF('E5'!$BG$5=BY80,'E5'!$BG$4,IF('E5'!$BH$5=BY80,'E5'!$BH$4,IF('E5'!$BI$5=BY80,'E5'!$BI$4,IF('E5'!$BG$7=BY80,'E5'!$BG$6,IF('E5'!$BH$7=BY80,'E5'!$BH$6,IF('E5'!$BI$7=BY80,'E5'!$BI$6,""))))))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IF('E5'!$BG$5=BY81,'E5'!$BG$4,IF('E5'!$BH$5=BY81,'E5'!$BH$4,IF('E5'!$BI$5=BY81,'E5'!$BI$4,IF('E5'!$BG$7=BY81,'E5'!$BG$6,IF('E5'!$BH$7=BY81,'E5'!$BH$6,IF('E5'!$BI$7=BY81,'E5'!$BI$6,""))))))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IF('E5'!$BG$5=BY82,'E5'!$BG$4,IF('E5'!$BH$5=BY82,'E5'!$BH$4,IF('E5'!$BI$5=BY82,'E5'!$BI$4,IF('E5'!$BG$7=BY82,'E5'!$BG$6,IF('E5'!$BH$7=BY82,'E5'!$BH$6,IF('E5'!$BI$7=BY82,'E5'!$BI$6,""))))))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IF('E5'!$BG$5=BY83,'E5'!$BG$4,IF('E5'!$BH$5=BY83,'E5'!$BH$4,IF('E5'!$BI$5=BY83,'E5'!$BI$4,IF('E5'!$BG$7=BY83,'E5'!$BG$6,IF('E5'!$BH$7=BY83,'E5'!$BH$6,IF('E5'!$BI$7=BY83,'E5'!$BI$6,""))))))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IF('E5'!$BG$5=BY84,'E5'!$BG$4,IF('E5'!$BH$5=BY84,'E5'!$BH$4,IF('E5'!$BI$5=BY84,'E5'!$BI$4,IF('E5'!$BG$7=BY84,'E5'!$BG$6,IF('E5'!$BH$7=BY84,'E5'!$BH$6,IF('E5'!$BI$7=BY84,'E5'!$BI$6,""))))))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IF('E5'!$BG$5=BY85,'E5'!$BG$4,IF('E5'!$BH$5=BY85,'E5'!$BH$4,IF('E5'!$BI$5=BY85,'E5'!$BI$4,IF('E5'!$BG$7=BY85,'E5'!$BG$6,IF('E5'!$BH$7=BY85,'E5'!$BH$6,IF('E5'!$BI$7=BY85,'E5'!$BI$6,""))))))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IF('E5'!$BG$5=BY86,'E5'!$BG$4,IF('E5'!$BH$5=BY86,'E5'!$BH$4,IF('E5'!$BI$5=BY86,'E5'!$BI$4,IF('E5'!$BG$7=BY86,'E5'!$BG$6,IF('E5'!$BH$7=BY86,'E5'!$BH$6,IF('E5'!$BI$7=BY86,'E5'!$BI$6,""))))))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IF('E5'!$BG$5=BY87,'E5'!$BG$4,IF('E5'!$BH$5=BY87,'E5'!$BH$4,IF('E5'!$BI$5=BY87,'E5'!$BI$4,IF('E5'!$BG$7=BY87,'E5'!$BG$6,IF('E5'!$BH$7=BY87,'E5'!$BH$6,IF('E5'!$BI$7=BY87,'E5'!$BI$6,""))))))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IF('E5'!$BG$5=BY88,'E5'!$BG$4,IF('E5'!$BH$5=BY88,'E5'!$BH$4,IF('E5'!$BI$5=BY88,'E5'!$BI$4,IF('E5'!$BG$7=BY88,'E5'!$BG$6,IF('E5'!$BH$7=BY88,'E5'!$BH$6,IF('E5'!$BI$7=BY88,'E5'!$BI$6,""))))))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IF('E5'!$BG$5=BY89,'E5'!$BG$4,IF('E5'!$BH$5=BY89,'E5'!$BH$4,IF('E5'!$BI$5=BY89,'E5'!$BI$4,IF('E5'!$BG$7=BY89,'E5'!$BG$6,IF('E5'!$BH$7=BY89,'E5'!$BH$6,IF('E5'!$BI$7=BY89,'E5'!$BI$6,""))))))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IF('E5'!$BG$5=BY90,'E5'!$BG$4,IF('E5'!$BH$5=BY90,'E5'!$BH$4,IF('E5'!$BI$5=BY90,'E5'!$BI$4,IF('E5'!$BG$7=BY90,'E5'!$BG$6,IF('E5'!$BH$7=BY90,'E5'!$BH$6,IF('E5'!$BI$7=BY90,'E5'!$BI$6,""))))))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IF('E5'!$BG$5=BY91,'E5'!$BG$4,IF('E5'!$BH$5=BY91,'E5'!$BH$4,IF('E5'!$BI$5=BY91,'E5'!$BI$4,IF('E5'!$BG$7=BY91,'E5'!$BG$6,IF('E5'!$BH$7=BY91,'E5'!$BH$6,IF('E5'!$BI$7=BY91,'E5'!$BI$6,""))))))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IF('E5'!$BG$5=BY92,'E5'!$BG$4,IF('E5'!$BH$5=BY92,'E5'!$BH$4,IF('E5'!$BI$5=BY92,'E5'!$BI$4,IF('E5'!$BG$7=BY92,'E5'!$BG$6,IF('E5'!$BH$7=BY92,'E5'!$BH$6,IF('E5'!$BI$7=BY92,'E5'!$BI$6,""))))))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IF('E5'!$BG$5=BY93,'E5'!$BG$4,IF('E5'!$BH$5=BY93,'E5'!$BH$4,IF('E5'!$BI$5=BY93,'E5'!$BI$4,IF('E5'!$BG$7=BY93,'E5'!$BG$6,IF('E5'!$BH$7=BY93,'E5'!$BH$6,IF('E5'!$BI$7=BY93,'E5'!$BI$6,""))))))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IF('E5'!$BG$5=BY94,'E5'!$BG$4,IF('E5'!$BH$5=BY94,'E5'!$BH$4,IF('E5'!$BI$5=BY94,'E5'!$BI$4,IF('E5'!$BG$7=BY94,'E5'!$BG$6,IF('E5'!$BH$7=BY94,'E5'!$BH$6,IF('E5'!$BI$7=BY94,'E5'!$BI$6,""))))))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IF('E5'!$BG$5=BY95,'E5'!$BG$4,IF('E5'!$BH$5=BY95,'E5'!$BH$4,IF('E5'!$BI$5=BY95,'E5'!$BI$4,IF('E5'!$BG$7=BY95,'E5'!$BG$6,IF('E5'!$BH$7=BY95,'E5'!$BH$6,IF('E5'!$BI$7=BY95,'E5'!$BI$6,""))))))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IF('E5'!$BG$5=BY96,'E5'!$BG$4,IF('E5'!$BH$5=BY96,'E5'!$BH$4,IF('E5'!$BI$5=BY96,'E5'!$BI$4,IF('E5'!$BG$7=BY96,'E5'!$BG$6,IF('E5'!$BH$7=BY96,'E5'!$BH$6,IF('E5'!$BI$7=BY96,'E5'!$BI$6,""))))))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IF('E5'!$BG$5=BY97,'E5'!$BG$4,IF('E5'!$BH$5=BY97,'E5'!$BH$4,IF('E5'!$BI$5=BY97,'E5'!$BI$4,IF('E5'!$BG$7=BY97,'E5'!$BG$6,IF('E5'!$BH$7=BY97,'E5'!$BH$6,IF('E5'!$BI$7=BY97,'E5'!$BI$6,""))))))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IF('E5'!$BG$5=BY98,'E5'!$BG$4,IF('E5'!$BH$5=BY98,'E5'!$BH$4,IF('E5'!$BI$5=BY98,'E5'!$BI$4,IF('E5'!$BG$7=BY98,'E5'!$BG$6,IF('E5'!$BH$7=BY98,'E5'!$BH$6,IF('E5'!$BI$7=BY98,'E5'!$BI$6,""))))))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IF('E5'!$BG$5=BY99,'E5'!$BG$4,IF('E5'!$BH$5=BY99,'E5'!$BH$4,IF('E5'!$BI$5=BY99,'E5'!$BI$4,IF('E5'!$BG$7=BY99,'E5'!$BG$6,IF('E5'!$BH$7=BY99,'E5'!$BH$6,IF('E5'!$BI$7=BY99,'E5'!$BI$6,""))))))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IF('E5'!$BG$5=BY100,'E5'!$BG$4,IF('E5'!$BH$5=BY100,'E5'!$BH$4,IF('E5'!$BI$5=BY100,'E5'!$BI$4,IF('E5'!$BG$7=BY100,'E5'!$BG$6,IF('E5'!$BH$7=BY100,'E5'!$BH$6,IF('E5'!$BI$7=BY100,'E5'!$BI$6,""))))))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IF('E5'!$BG$5=BY101,'E5'!$BG$4,IF('E5'!$BH$5=BY101,'E5'!$BH$4,IF('E5'!$BI$5=BY101,'E5'!$BI$4,IF('E5'!$BG$7=BY101,'E5'!$BG$6,IF('E5'!$BH$7=BY101,'E5'!$BH$6,IF('E5'!$BI$7=BY101,'E5'!$BI$6,""))))))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IF('E5'!$BG$5=BY102,'E5'!$BG$4,IF('E5'!$BH$5=BY102,'E5'!$BH$4,IF('E5'!$BI$5=BY102,'E5'!$BI$4,IF('E5'!$BG$7=BY102,'E5'!$BG$6,IF('E5'!$BH$7=BY102,'E5'!$BH$6,IF('E5'!$BI$7=BY102,'E5'!$BI$6,""))))))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IF('E5'!$BG$5=BY103,'E5'!$BG$4,IF('E5'!$BH$5=BY103,'E5'!$BH$4,IF('E5'!$BI$5=BY103,'E5'!$BI$4,IF('E5'!$BG$7=BY103,'E5'!$BG$6,IF('E5'!$BH$7=BY103,'E5'!$BH$6,IF('E5'!$BI$7=BY103,'E5'!$BI$6,""))))))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IF('E5'!$BG$5=BY104,'E5'!$BG$4,IF('E5'!$BH$5=BY104,'E5'!$BH$4,IF('E5'!$BI$5=BY104,'E5'!$BI$4,IF('E5'!$BG$7=BY104,'E5'!$BG$6,IF('E5'!$BH$7=BY104,'E5'!$BH$6,IF('E5'!$BI$7=BY104,'E5'!$BI$6,""))))))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IF('E5'!$BG$5=BY105,'E5'!$BG$4,IF('E5'!$BH$5=BY105,'E5'!$BH$4,IF('E5'!$BI$5=BY105,'E5'!$BI$4,IF('E5'!$BG$7=BY105,'E5'!$BG$6,IF('E5'!$BH$7=BY105,'E5'!$BH$6,IF('E5'!$BI$7=BY105,'E5'!$BI$6,""))))))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IF('E5'!$BG$5=BY106,'E5'!$BG$4,IF('E5'!$BH$5=BY106,'E5'!$BH$4,IF('E5'!$BI$5=BY106,'E5'!$BI$4,IF('E5'!$BG$7=BY106,'E5'!$BG$6,IF('E5'!$BH$7=BY106,'E5'!$BH$6,IF('E5'!$BI$7=BY106,'E5'!$BI$6,""))))))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IF('E5'!$BG$5=BY107,'E5'!$BG$4,IF('E5'!$BH$5=BY107,'E5'!$BH$4,IF('E5'!$BI$5=BY107,'E5'!$BI$4,IF('E5'!$BG$7=BY107,'E5'!$BG$6,IF('E5'!$BH$7=BY107,'E5'!$BH$6,IF('E5'!$BI$7=BY107,'E5'!$BI$6,""))))))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IF('E5'!$BG$5=BY108,'E5'!$BG$4,IF('E5'!$BH$5=BY108,'E5'!$BH$4,IF('E5'!$BI$5=BY108,'E5'!$BI$4,IF('E5'!$BG$7=BY108,'E5'!$BG$6,IF('E5'!$BH$7=BY108,'E5'!$BH$6,IF('E5'!$BI$7=BY108,'E5'!$BI$6,""))))))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IF('E5'!$BG$5=BY109,'E5'!$BG$4,IF('E5'!$BH$5=BY109,'E5'!$BH$4,IF('E5'!$BI$5=BY109,'E5'!$BI$4,IF('E5'!$BG$7=BY109,'E5'!$BG$6,IF('E5'!$BH$7=BY109,'E5'!$BH$6,IF('E5'!$BI$7=BY109,'E5'!$BI$6,""))))))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IF('E5'!$BG$5=BY110,'E5'!$BG$4,IF('E5'!$BH$5=BY110,'E5'!$BH$4,IF('E5'!$BI$5=BY110,'E5'!$BI$4,IF('E5'!$BG$7=BY110,'E5'!$BG$6,IF('E5'!$BH$7=BY110,'E5'!$BH$6,IF('E5'!$BI$7=BY110,'E5'!$BI$6,""))))))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IF('E5'!$BG$5=BY111,'E5'!$BG$4,IF('E5'!$BH$5=BY111,'E5'!$BH$4,IF('E5'!$BI$5=BY111,'E5'!$BI$4,IF('E5'!$BG$7=BY111,'E5'!$BG$6,IF('E5'!$BH$7=BY111,'E5'!$BH$6,IF('E5'!$BI$7=BY111,'E5'!$BI$6,""))))))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IF('E5'!$BG$5=BY112,'E5'!$BG$4,IF('E5'!$BH$5=BY112,'E5'!$BH$4,IF('E5'!$BI$5=BY112,'E5'!$BI$4,IF('E5'!$BG$7=BY112,'E5'!$BG$6,IF('E5'!$BH$7=BY112,'E5'!$BH$6,IF('E5'!$BI$7=BY112,'E5'!$BI$6,""))))))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IF('E5'!$BG$5=BY113,'E5'!$BG$4,IF('E5'!$BH$5=BY113,'E5'!$BH$4,IF('E5'!$BI$5=BY113,'E5'!$BI$4,IF('E5'!$BG$7=BY113,'E5'!$BG$6,IF('E5'!$BH$7=BY113,'E5'!$BH$6,IF('E5'!$BI$7=BY113,'E5'!$BI$6,""))))))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IF('E5'!$BG$5=BY114,'E5'!$BG$4,IF('E5'!$BH$5=BY114,'E5'!$BH$4,IF('E5'!$BI$5=BY114,'E5'!$BI$4,IF('E5'!$BG$7=BY114,'E5'!$BG$6,IF('E5'!$BH$7=BY114,'E5'!$BH$6,IF('E5'!$BI$7=BY114,'E5'!$BI$6,""))))))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IF('E5'!$BG$5=BY115,'E5'!$BG$4,IF('E5'!$BH$5=BY115,'E5'!$BH$4,IF('E5'!$BI$5=BY115,'E5'!$BI$4,IF('E5'!$BG$7=BY115,'E5'!$BG$6,IF('E5'!$BH$7=BY115,'E5'!$BH$6,IF('E5'!$BI$7=BY115,'E5'!$BI$6,""))))))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IF('E5'!$BG$5=BY116,'E5'!$BG$4,IF('E5'!$BH$5=BY116,'E5'!$BH$4,IF('E5'!$BI$5=BY116,'E5'!$BI$4,IF('E5'!$BG$7=BY116,'E5'!$BG$6,IF('E5'!$BH$7=BY116,'E5'!$BH$6,IF('E5'!$BI$7=BY116,'E5'!$BI$6,""))))))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IF('E5'!$BG$5=BY117,'E5'!$BG$4,IF('E5'!$BH$5=BY117,'E5'!$BH$4,IF('E5'!$BI$5=BY117,'E5'!$BI$4,IF('E5'!$BG$7=BY117,'E5'!$BG$6,IF('E5'!$BH$7=BY117,'E5'!$BH$6,IF('E5'!$BI$7=BY117,'E5'!$BI$6,""))))))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IF('E5'!$BG$5=BY118,'E5'!$BG$4,IF('E5'!$BH$5=BY118,'E5'!$BH$4,IF('E5'!$BI$5=BY118,'E5'!$BI$4,IF('E5'!$BG$7=BY118,'E5'!$BG$6,IF('E5'!$BH$7=BY118,'E5'!$BH$6,IF('E5'!$BI$7=BY118,'E5'!$BI$6,""))))))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IF('E5'!$BG$5=BY119,'E5'!$BG$4,IF('E5'!$BH$5=BY119,'E5'!$BH$4,IF('E5'!$BI$5=BY119,'E5'!$BI$4,IF('E5'!$BG$7=BY119,'E5'!$BG$6,IF('E5'!$BH$7=BY119,'E5'!$BH$6,IF('E5'!$BI$7=BY119,'E5'!$BI$6,""))))))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IF('E5'!$BG$5=BY120,'E5'!$BG$4,IF('E5'!$BH$5=BY120,'E5'!$BH$4,IF('E5'!$BI$5=BY120,'E5'!$BI$4,IF('E5'!$BG$7=BY120,'E5'!$BG$6,IF('E5'!$BH$7=BY120,'E5'!$BH$6,IF('E5'!$BI$7=BY120,'E5'!$BI$6,""))))))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IF('E5'!$BG$5=BY121,'E5'!$BG$4,IF('E5'!$BH$5=BY121,'E5'!$BH$4,IF('E5'!$BI$5=BY121,'E5'!$BI$4,IF('E5'!$BG$7=BY121,'E5'!$BG$6,IF('E5'!$BH$7=BY121,'E5'!$BH$6,IF('E5'!$BI$7=BY121,'E5'!$BI$6,""))))))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IF('E5'!$BG$5=BY122,'E5'!$BG$4,IF('E5'!$BH$5=BY122,'E5'!$BH$4,IF('E5'!$BI$5=BY122,'E5'!$BI$4,IF('E5'!$BG$7=BY122,'E5'!$BG$6,IF('E5'!$BH$7=BY122,'E5'!$BH$6,IF('E5'!$BI$7=BY122,'E5'!$BI$6,""))))))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IF('E5'!$BG$5=BY123,'E5'!$BG$4,IF('E5'!$BH$5=BY123,'E5'!$BH$4,IF('E5'!$BI$5=BY123,'E5'!$BI$4,IF('E5'!$BG$7=BY123,'E5'!$BG$6,IF('E5'!$BH$7=BY123,'E5'!$BH$6,IF('E5'!$BI$7=BY123,'E5'!$BI$6,""))))))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IF('E5'!$BG$5=BY124,'E5'!$BG$4,IF('E5'!$BH$5=BY124,'E5'!$BH$4,IF('E5'!$BI$5=BY124,'E5'!$BI$4,IF('E5'!$BG$7=BY124,'E5'!$BG$6,IF('E5'!$BH$7=BY124,'E5'!$BH$6,IF('E5'!$BI$7=BY124,'E5'!$BI$6,""))))))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IF('E5'!$BG$5=BY125,'E5'!$BG$4,IF('E5'!$BH$5=BY125,'E5'!$BH$4,IF('E5'!$BI$5=BY125,'E5'!$BI$4,IF('E5'!$BG$7=BY125,'E5'!$BG$6,IF('E5'!$BH$7=BY125,'E5'!$BH$6,IF('E5'!$BI$7=BY125,'E5'!$BI$6,""))))))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IF('E5'!$BG$5=BY126,'E5'!$BG$4,IF('E5'!$BH$5=BY126,'E5'!$BH$4,IF('E5'!$BI$5=BY126,'E5'!$BI$4,IF('E5'!$BG$7=BY126,'E5'!$BG$6,IF('E5'!$BH$7=BY126,'E5'!$BH$6,IF('E5'!$BI$7=BY126,'E5'!$BI$6,""))))))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IF('E5'!$BG$5=BY127,'E5'!$BG$4,IF('E5'!$BH$5=BY127,'E5'!$BH$4,IF('E5'!$BI$5=BY127,'E5'!$BI$4,IF('E5'!$BG$7=BY127,'E5'!$BG$6,IF('E5'!$BH$7=BY127,'E5'!$BH$6,IF('E5'!$BI$7=BY127,'E5'!$BI$6,""))))))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IF('E5'!$BG$5=BY128,'E5'!$BG$4,IF('E5'!$BH$5=BY128,'E5'!$BH$4,IF('E5'!$BI$5=BY128,'E5'!$BI$4,IF('E5'!$BG$7=BY128,'E5'!$BG$6,IF('E5'!$BH$7=BY128,'E5'!$BH$6,IF('E5'!$BI$7=BY128,'E5'!$BI$6,""))))))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IF('E5'!$BG$5=BY129,'E5'!$BG$4,IF('E5'!$BH$5=BY129,'E5'!$BH$4,IF('E5'!$BI$5=BY129,'E5'!$BI$4,IF('E5'!$BG$7=BY129,'E5'!$BG$6,IF('E5'!$BH$7=BY129,'E5'!$BH$6,IF('E5'!$BI$7=BY129,'E5'!$BI$6,""))))))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IF('E5'!$BG$5=BY130,'E5'!$BG$4,IF('E5'!$BH$5=BY130,'E5'!$BH$4,IF('E5'!$BI$5=BY130,'E5'!$BI$4,IF('E5'!$BG$7=BY130,'E5'!$BG$6,IF('E5'!$BH$7=BY130,'E5'!$BH$6,IF('E5'!$BI$7=BY130,'E5'!$BI$6,""))))))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IF('E5'!$BG$5=BY131,'E5'!$BG$4,IF('E5'!$BH$5=BY131,'E5'!$BH$4,IF('E5'!$BI$5=BY131,'E5'!$BI$4,IF('E5'!$BG$7=BY131,'E5'!$BG$6,IF('E5'!$BH$7=BY131,'E5'!$BH$6,IF('E5'!$BI$7=BY131,'E5'!$BI$6,""))))))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IF('E5'!$BG$5=BY132,'E5'!$BG$4,IF('E5'!$BH$5=BY132,'E5'!$BH$4,IF('E5'!$BI$5=BY132,'E5'!$BI$4,IF('E5'!$BG$7=BY132,'E5'!$BG$6,IF('E5'!$BH$7=BY132,'E5'!$BH$6,IF('E5'!$BI$7=BY132,'E5'!$BI$6,""))))))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IF('E5'!$BG$5=BY133,'E5'!$BG$4,IF('E5'!$BH$5=BY133,'E5'!$BH$4,IF('E5'!$BI$5=BY133,'E5'!$BI$4,IF('E5'!$BG$7=BY133,'E5'!$BG$6,IF('E5'!$BH$7=BY133,'E5'!$BH$6,IF('E5'!$BI$7=BY133,'E5'!$BI$6,""))))))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IF('E5'!$BG$5=BY134,'E5'!$BG$4,IF('E5'!$BH$5=BY134,'E5'!$BH$4,IF('E5'!$BI$5=BY134,'E5'!$BI$4,IF('E5'!$BG$7=BY134,'E5'!$BG$6,IF('E5'!$BH$7=BY134,'E5'!$BH$6,IF('E5'!$BI$7=BY134,'E5'!$BI$6,""))))))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IF('E5'!$BG$5=BY135,'E5'!$BG$4,IF('E5'!$BH$5=BY135,'E5'!$BH$4,IF('E5'!$BI$5=BY135,'E5'!$BI$4,IF('E5'!$BG$7=BY135,'E5'!$BG$6,IF('E5'!$BH$7=BY135,'E5'!$BH$6,IF('E5'!$BI$7=BY135,'E5'!$BI$6,""))))))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IF('E5'!$BG$5=BY136,'E5'!$BG$4,IF('E5'!$BH$5=BY136,'E5'!$BH$4,IF('E5'!$BI$5=BY136,'E5'!$BI$4,IF('E5'!$BG$7=BY136,'E5'!$BG$6,IF('E5'!$BH$7=BY136,'E5'!$BH$6,IF('E5'!$BI$7=BY136,'E5'!$BI$6,""))))))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IF('E5'!$BG$5=BY137,'E5'!$BG$4,IF('E5'!$BH$5=BY137,'E5'!$BH$4,IF('E5'!$BI$5=BY137,'E5'!$BI$4,IF('E5'!$BG$7=BY137,'E5'!$BG$6,IF('E5'!$BH$7=BY137,'E5'!$BH$6,IF('E5'!$BI$7=BY137,'E5'!$BI$6,""))))))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IF('E5'!$BG$5=BY138,'E5'!$BG$4,IF('E5'!$BH$5=BY138,'E5'!$BH$4,IF('E5'!$BI$5=BY138,'E5'!$BI$4,IF('E5'!$BG$7=BY138,'E5'!$BG$6,IF('E5'!$BH$7=BY138,'E5'!$BH$6,IF('E5'!$BI$7=BY138,'E5'!$BI$6,""))))))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IF('E5'!$BG$5=BY139,'E5'!$BG$4,IF('E5'!$BH$5=BY139,'E5'!$BH$4,IF('E5'!$BI$5=BY139,'E5'!$BI$4,IF('E5'!$BG$7=BY139,'E5'!$BG$6,IF('E5'!$BH$7=BY139,'E5'!$BH$6,IF('E5'!$BI$7=BY139,'E5'!$BI$6,""))))))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IF('E5'!$BG$5=BY140,'E5'!$BG$4,IF('E5'!$BH$5=BY140,'E5'!$BH$4,IF('E5'!$BI$5=BY140,'E5'!$BI$4,IF('E5'!$BG$7=BY140,'E5'!$BG$6,IF('E5'!$BH$7=BY140,'E5'!$BH$6,IF('E5'!$BI$7=BY140,'E5'!$BI$6,""))))))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50" width="11.42578125" style="104"/>
    <col min="51" max="75" width="11.42578125" style="86"/>
    <col min="76" max="76" width="13.7109375" style="86" bestFit="1" customWidth="1"/>
    <col min="77" max="86" width="11.42578125" style="86"/>
    <col min="87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Cartes'!$C$25="","",'Balises - Cartes'!$C$25)</f>
        <v>50</v>
      </c>
      <c r="BH5" s="110" t="str">
        <f>IF('Balises - Cartes'!$D$25="","",'Balises - Cartes'!$D$25)</f>
        <v/>
      </c>
      <c r="BI5" s="110" t="str">
        <f>IF('Balises - Cartes'!$E$25="","",'Balises - Cartes'!$E$25)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172</v>
      </c>
      <c r="B7" s="539"/>
      <c r="C7" s="540"/>
      <c r="BG7" s="99" t="str">
        <f>IF('Balises - Cartes'!$F$25="","",'Balises - Cartes'!$F$25)</f>
        <v/>
      </c>
      <c r="BH7" s="99" t="str">
        <f>IF('Balises - Cartes'!$G$25="","",'Balises - Cartes'!$G$25)</f>
        <v/>
      </c>
      <c r="BI7" s="99" t="str">
        <f>IF('Balises - Cartes'!$H$25="","",'Balises - Cartes'!$H$25)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A9" s="129"/>
      <c r="B9" s="129"/>
      <c r="C9" s="129"/>
      <c r="CY9" s="104" t="str">
        <f>IF('E6'!$BG$5=4,'E6'!$BG$4,IF('E6'!$BH$5=4,'E6'!$BH$4,""))</f>
        <v/>
      </c>
    </row>
    <row r="10" spans="1:104" ht="39" customHeight="1" x14ac:dyDescent="0.25">
      <c r="A10" s="128"/>
      <c r="B10" s="128"/>
      <c r="C10" s="128"/>
    </row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IF('E6'!$BG$5=BY65,'E6'!$BG$4,IF('E6'!$BH$5=BY65,'E6'!$BH$4,IF('E6'!$BI$5=BY65,'E6'!$BI$4,IF('E6'!$BG$7=BY65,'E6'!$BG$6,IF('E6'!$BH$7=BY65,'E6'!$BH$6,IF('E6'!$BI$7=BY65,'E6'!$BI$6,""))))))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IF('E6'!$BG$5=BY66,'E6'!$BG$4,IF('E6'!$BH$5=BY66,'E6'!$BH$4,IF('E6'!$BI$5=BY66,'E6'!$BI$4,IF('E6'!$BG$7=BY66,'E6'!$BG$6,IF('E6'!$BH$7=BY66,'E6'!$BH$6,IF('E6'!$BI$7=BY66,'E6'!$BI$6,""))))))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IF('E6'!$BG$5=BY67,'E6'!$BG$4,IF('E6'!$BH$5=BY67,'E6'!$BH$4,IF('E6'!$BI$5=BY67,'E6'!$BI$4,IF('E6'!$BG$7=BY67,'E6'!$BG$6,IF('E6'!$BH$7=BY67,'E6'!$BH$6,IF('E6'!$BI$7=BY67,'E6'!$BI$6,""))))))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IF('E6'!$BG$5=BY68,'E6'!$BG$4,IF('E6'!$BH$5=BY68,'E6'!$BH$4,IF('E6'!$BI$5=BY68,'E6'!$BI$4,IF('E6'!$BG$7=BY68,'E6'!$BG$6,IF('E6'!$BH$7=BY68,'E6'!$BH$6,IF('E6'!$BI$7=BY68,'E6'!$BI$6,""))))))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IF('E6'!$BG$5=BY69,'E6'!$BG$4,IF('E6'!$BH$5=BY69,'E6'!$BH$4,IF('E6'!$BI$5=BY69,'E6'!$BI$4,IF('E6'!$BG$7=BY69,'E6'!$BG$6,IF('E6'!$BH$7=BY69,'E6'!$BH$6,IF('E6'!$BI$7=BY69,'E6'!$BI$6,""))))))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IF('E6'!$BG$5=BY70,'E6'!$BG$4,IF('E6'!$BH$5=BY70,'E6'!$BH$4,IF('E6'!$BI$5=BY70,'E6'!$BI$4,IF('E6'!$BG$7=BY70,'E6'!$BG$6,IF('E6'!$BH$7=BY70,'E6'!$BH$6,IF('E6'!$BI$7=BY70,'E6'!$BI$6,""))))))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IF('E6'!$BG$5=BY71,'E6'!$BG$4,IF('E6'!$BH$5=BY71,'E6'!$BH$4,IF('E6'!$BI$5=BY71,'E6'!$BI$4,IF('E6'!$BG$7=BY71,'E6'!$BG$6,IF('E6'!$BH$7=BY71,'E6'!$BH$6,IF('E6'!$BI$7=BY71,'E6'!$BI$6,""))))))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IF('E6'!$BG$5=BY72,'E6'!$BG$4,IF('E6'!$BH$5=BY72,'E6'!$BH$4,IF('E6'!$BI$5=BY72,'E6'!$BI$4,IF('E6'!$BG$7=BY72,'E6'!$BG$6,IF('E6'!$BH$7=BY72,'E6'!$BH$6,IF('E6'!$BI$7=BY72,'E6'!$BI$6,""))))))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IF('E6'!$BG$5=BY73,'E6'!$BG$4,IF('E6'!$BH$5=BY73,'E6'!$BH$4,IF('E6'!$BI$5=BY73,'E6'!$BI$4,IF('E6'!$BG$7=BY73,'E6'!$BG$6,IF('E6'!$BH$7=BY73,'E6'!$BH$6,IF('E6'!$BI$7=BY73,'E6'!$BI$6,""))))))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IF('E6'!$BG$5=BY74,'E6'!$BG$4,IF('E6'!$BH$5=BY74,'E6'!$BH$4,IF('E6'!$BI$5=BY74,'E6'!$BI$4,IF('E6'!$BG$7=BY74,'E6'!$BG$6,IF('E6'!$BH$7=BY74,'E6'!$BH$6,IF('E6'!$BI$7=BY74,'E6'!$BI$6,""))))))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IF('E6'!$BG$5=BY75,'E6'!$BG$4,IF('E6'!$BH$5=BY75,'E6'!$BH$4,IF('E6'!$BI$5=BY75,'E6'!$BI$4,IF('E6'!$BG$7=BY75,'E6'!$BG$6,IF('E6'!$BH$7=BY75,'E6'!$BH$6,IF('E6'!$BI$7=BY75,'E6'!$BI$6,""))))))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IF('E6'!$BG$5=BY76,'E6'!$BG$4,IF('E6'!$BH$5=BY76,'E6'!$BH$4,IF('E6'!$BI$5=BY76,'E6'!$BI$4,IF('E6'!$BG$7=BY76,'E6'!$BG$6,IF('E6'!$BH$7=BY76,'E6'!$BH$6,IF('E6'!$BI$7=BY76,'E6'!$BI$6,""))))))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IF('E6'!$BG$5=BY77,'E6'!$BG$4,IF('E6'!$BH$5=BY77,'E6'!$BH$4,IF('E6'!$BI$5=BY77,'E6'!$BI$4,IF('E6'!$BG$7=BY77,'E6'!$BG$6,IF('E6'!$BH$7=BY77,'E6'!$BH$6,IF('E6'!$BI$7=BY77,'E6'!$BI$6,""))))))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IF('E6'!$BG$5=BY78,'E6'!$BG$4,IF('E6'!$BH$5=BY78,'E6'!$BH$4,IF('E6'!$BI$5=BY78,'E6'!$BI$4,IF('E6'!$BG$7=BY78,'E6'!$BG$6,IF('E6'!$BH$7=BY78,'E6'!$BH$6,IF('E6'!$BI$7=BY78,'E6'!$BI$6,""))))))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IF('E6'!$BG$5=BY79,'E6'!$BG$4,IF('E6'!$BH$5=BY79,'E6'!$BH$4,IF('E6'!$BI$5=BY79,'E6'!$BI$4,IF('E6'!$BG$7=BY79,'E6'!$BG$6,IF('E6'!$BH$7=BY79,'E6'!$BH$6,IF('E6'!$BI$7=BY79,'E6'!$BI$6,""))))))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IF('E6'!$BG$5=BY80,'E6'!$BG$4,IF('E6'!$BH$5=BY80,'E6'!$BH$4,IF('E6'!$BI$5=BY80,'E6'!$BI$4,IF('E6'!$BG$7=BY80,'E6'!$BG$6,IF('E6'!$BH$7=BY80,'E6'!$BH$6,IF('E6'!$BI$7=BY80,'E6'!$BI$6,""))))))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IF('E6'!$BG$5=BY81,'E6'!$BG$4,IF('E6'!$BH$5=BY81,'E6'!$BH$4,IF('E6'!$BI$5=BY81,'E6'!$BI$4,IF('E6'!$BG$7=BY81,'E6'!$BG$6,IF('E6'!$BH$7=BY81,'E6'!$BH$6,IF('E6'!$BI$7=BY81,'E6'!$BI$6,""))))))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IF('E6'!$BG$5=BY82,'E6'!$BG$4,IF('E6'!$BH$5=BY82,'E6'!$BH$4,IF('E6'!$BI$5=BY82,'E6'!$BI$4,IF('E6'!$BG$7=BY82,'E6'!$BG$6,IF('E6'!$BH$7=BY82,'E6'!$BH$6,IF('E6'!$BI$7=BY82,'E6'!$BI$6,""))))))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IF('E6'!$BG$5=BY83,'E6'!$BG$4,IF('E6'!$BH$5=BY83,'E6'!$BH$4,IF('E6'!$BI$5=BY83,'E6'!$BI$4,IF('E6'!$BG$7=BY83,'E6'!$BG$6,IF('E6'!$BH$7=BY83,'E6'!$BH$6,IF('E6'!$BI$7=BY83,'E6'!$BI$6,""))))))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IF('E6'!$BG$5=BY84,'E6'!$BG$4,IF('E6'!$BH$5=BY84,'E6'!$BH$4,IF('E6'!$BI$5=BY84,'E6'!$BI$4,IF('E6'!$BG$7=BY84,'E6'!$BG$6,IF('E6'!$BH$7=BY84,'E6'!$BH$6,IF('E6'!$BI$7=BY84,'E6'!$BI$6,""))))))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IF('E6'!$BG$5=BY85,'E6'!$BG$4,IF('E6'!$BH$5=BY85,'E6'!$BH$4,IF('E6'!$BI$5=BY85,'E6'!$BI$4,IF('E6'!$BG$7=BY85,'E6'!$BG$6,IF('E6'!$BH$7=BY85,'E6'!$BH$6,IF('E6'!$BI$7=BY85,'E6'!$BI$6,""))))))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IF('E6'!$BG$5=BY86,'E6'!$BG$4,IF('E6'!$BH$5=BY86,'E6'!$BH$4,IF('E6'!$BI$5=BY86,'E6'!$BI$4,IF('E6'!$BG$7=BY86,'E6'!$BG$6,IF('E6'!$BH$7=BY86,'E6'!$BH$6,IF('E6'!$BI$7=BY86,'E6'!$BI$6,""))))))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IF('E6'!$BG$5=BY87,'E6'!$BG$4,IF('E6'!$BH$5=BY87,'E6'!$BH$4,IF('E6'!$BI$5=BY87,'E6'!$BI$4,IF('E6'!$BG$7=BY87,'E6'!$BG$6,IF('E6'!$BH$7=BY87,'E6'!$BH$6,IF('E6'!$BI$7=BY87,'E6'!$BI$6,""))))))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IF('E6'!$BG$5=BY88,'E6'!$BG$4,IF('E6'!$BH$5=BY88,'E6'!$BH$4,IF('E6'!$BI$5=BY88,'E6'!$BI$4,IF('E6'!$BG$7=BY88,'E6'!$BG$6,IF('E6'!$BH$7=BY88,'E6'!$BH$6,IF('E6'!$BI$7=BY88,'E6'!$BI$6,""))))))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IF('E6'!$BG$5=BY89,'E6'!$BG$4,IF('E6'!$BH$5=BY89,'E6'!$BH$4,IF('E6'!$BI$5=BY89,'E6'!$BI$4,IF('E6'!$BG$7=BY89,'E6'!$BG$6,IF('E6'!$BH$7=BY89,'E6'!$BH$6,IF('E6'!$BI$7=BY89,'E6'!$BI$6,""))))))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IF('E6'!$BG$5=BY90,'E6'!$BG$4,IF('E6'!$BH$5=BY90,'E6'!$BH$4,IF('E6'!$BI$5=BY90,'E6'!$BI$4,IF('E6'!$BG$7=BY90,'E6'!$BG$6,IF('E6'!$BH$7=BY90,'E6'!$BH$6,IF('E6'!$BI$7=BY90,'E6'!$BI$6,""))))))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IF('E6'!$BG$5=BY91,'E6'!$BG$4,IF('E6'!$BH$5=BY91,'E6'!$BH$4,IF('E6'!$BI$5=BY91,'E6'!$BI$4,IF('E6'!$BG$7=BY91,'E6'!$BG$6,IF('E6'!$BH$7=BY91,'E6'!$BH$6,IF('E6'!$BI$7=BY91,'E6'!$BI$6,""))))))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IF('E6'!$BG$5=BY92,'E6'!$BG$4,IF('E6'!$BH$5=BY92,'E6'!$BH$4,IF('E6'!$BI$5=BY92,'E6'!$BI$4,IF('E6'!$BG$7=BY92,'E6'!$BG$6,IF('E6'!$BH$7=BY92,'E6'!$BH$6,IF('E6'!$BI$7=BY92,'E6'!$BI$6,""))))))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IF('E6'!$BG$5=BY93,'E6'!$BG$4,IF('E6'!$BH$5=BY93,'E6'!$BH$4,IF('E6'!$BI$5=BY93,'E6'!$BI$4,IF('E6'!$BG$7=BY93,'E6'!$BG$6,IF('E6'!$BH$7=BY93,'E6'!$BH$6,IF('E6'!$BI$7=BY93,'E6'!$BI$6,""))))))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IF('E6'!$BG$5=BY94,'E6'!$BG$4,IF('E6'!$BH$5=BY94,'E6'!$BH$4,IF('E6'!$BI$5=BY94,'E6'!$BI$4,IF('E6'!$BG$7=BY94,'E6'!$BG$6,IF('E6'!$BH$7=BY94,'E6'!$BH$6,IF('E6'!$BI$7=BY94,'E6'!$BI$6,""))))))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IF('E6'!$BG$5=BY95,'E6'!$BG$4,IF('E6'!$BH$5=BY95,'E6'!$BH$4,IF('E6'!$BI$5=BY95,'E6'!$BI$4,IF('E6'!$BG$7=BY95,'E6'!$BG$6,IF('E6'!$BH$7=BY95,'E6'!$BH$6,IF('E6'!$BI$7=BY95,'E6'!$BI$6,""))))))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IF('E6'!$BG$5=BY96,'E6'!$BG$4,IF('E6'!$BH$5=BY96,'E6'!$BH$4,IF('E6'!$BI$5=BY96,'E6'!$BI$4,IF('E6'!$BG$7=BY96,'E6'!$BG$6,IF('E6'!$BH$7=BY96,'E6'!$BH$6,IF('E6'!$BI$7=BY96,'E6'!$BI$6,""))))))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IF('E6'!$BG$5=BY97,'E6'!$BG$4,IF('E6'!$BH$5=BY97,'E6'!$BH$4,IF('E6'!$BI$5=BY97,'E6'!$BI$4,IF('E6'!$BG$7=BY97,'E6'!$BG$6,IF('E6'!$BH$7=BY97,'E6'!$BH$6,IF('E6'!$BI$7=BY97,'E6'!$BI$6,""))))))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IF('E6'!$BG$5=BY98,'E6'!$BG$4,IF('E6'!$BH$5=BY98,'E6'!$BH$4,IF('E6'!$BI$5=BY98,'E6'!$BI$4,IF('E6'!$BG$7=BY98,'E6'!$BG$6,IF('E6'!$BH$7=BY98,'E6'!$BH$6,IF('E6'!$BI$7=BY98,'E6'!$BI$6,""))))))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IF('E6'!$BG$5=BY99,'E6'!$BG$4,IF('E6'!$BH$5=BY99,'E6'!$BH$4,IF('E6'!$BI$5=BY99,'E6'!$BI$4,IF('E6'!$BG$7=BY99,'E6'!$BG$6,IF('E6'!$BH$7=BY99,'E6'!$BH$6,IF('E6'!$BI$7=BY99,'E6'!$BI$6,""))))))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IF('E6'!$BG$5=BY100,'E6'!$BG$4,IF('E6'!$BH$5=BY100,'E6'!$BH$4,IF('E6'!$BI$5=BY100,'E6'!$BI$4,IF('E6'!$BG$7=BY100,'E6'!$BG$6,IF('E6'!$BH$7=BY100,'E6'!$BH$6,IF('E6'!$BI$7=BY100,'E6'!$BI$6,""))))))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IF('E6'!$BG$5=BY101,'E6'!$BG$4,IF('E6'!$BH$5=BY101,'E6'!$BH$4,IF('E6'!$BI$5=BY101,'E6'!$BI$4,IF('E6'!$BG$7=BY101,'E6'!$BG$6,IF('E6'!$BH$7=BY101,'E6'!$BH$6,IF('E6'!$BI$7=BY101,'E6'!$BI$6,""))))))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IF('E6'!$BG$5=BY102,'E6'!$BG$4,IF('E6'!$BH$5=BY102,'E6'!$BH$4,IF('E6'!$BI$5=BY102,'E6'!$BI$4,IF('E6'!$BG$7=BY102,'E6'!$BG$6,IF('E6'!$BH$7=BY102,'E6'!$BH$6,IF('E6'!$BI$7=BY102,'E6'!$BI$6,""))))))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IF('E6'!$BG$5=BY103,'E6'!$BG$4,IF('E6'!$BH$5=BY103,'E6'!$BH$4,IF('E6'!$BI$5=BY103,'E6'!$BI$4,IF('E6'!$BG$7=BY103,'E6'!$BG$6,IF('E6'!$BH$7=BY103,'E6'!$BH$6,IF('E6'!$BI$7=BY103,'E6'!$BI$6,""))))))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IF('E6'!$BG$5=BY104,'E6'!$BG$4,IF('E6'!$BH$5=BY104,'E6'!$BH$4,IF('E6'!$BI$5=BY104,'E6'!$BI$4,IF('E6'!$BG$7=BY104,'E6'!$BG$6,IF('E6'!$BH$7=BY104,'E6'!$BH$6,IF('E6'!$BI$7=BY104,'E6'!$BI$6,""))))))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IF('E6'!$BG$5=BY105,'E6'!$BG$4,IF('E6'!$BH$5=BY105,'E6'!$BH$4,IF('E6'!$BI$5=BY105,'E6'!$BI$4,IF('E6'!$BG$7=BY105,'E6'!$BG$6,IF('E6'!$BH$7=BY105,'E6'!$BH$6,IF('E6'!$BI$7=BY105,'E6'!$BI$6,""))))))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IF('E6'!$BG$5=BY106,'E6'!$BG$4,IF('E6'!$BH$5=BY106,'E6'!$BH$4,IF('E6'!$BI$5=BY106,'E6'!$BI$4,IF('E6'!$BG$7=BY106,'E6'!$BG$6,IF('E6'!$BH$7=BY106,'E6'!$BH$6,IF('E6'!$BI$7=BY106,'E6'!$BI$6,""))))))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IF('E6'!$BG$5=BY107,'E6'!$BG$4,IF('E6'!$BH$5=BY107,'E6'!$BH$4,IF('E6'!$BI$5=BY107,'E6'!$BI$4,IF('E6'!$BG$7=BY107,'E6'!$BG$6,IF('E6'!$BH$7=BY107,'E6'!$BH$6,IF('E6'!$BI$7=BY107,'E6'!$BI$6,""))))))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IF('E6'!$BG$5=BY108,'E6'!$BG$4,IF('E6'!$BH$5=BY108,'E6'!$BH$4,IF('E6'!$BI$5=BY108,'E6'!$BI$4,IF('E6'!$BG$7=BY108,'E6'!$BG$6,IF('E6'!$BH$7=BY108,'E6'!$BH$6,IF('E6'!$BI$7=BY108,'E6'!$BI$6,""))))))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IF('E6'!$BG$5=BY109,'E6'!$BG$4,IF('E6'!$BH$5=BY109,'E6'!$BH$4,IF('E6'!$BI$5=BY109,'E6'!$BI$4,IF('E6'!$BG$7=BY109,'E6'!$BG$6,IF('E6'!$BH$7=BY109,'E6'!$BH$6,IF('E6'!$BI$7=BY109,'E6'!$BI$6,""))))))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IF('E6'!$BG$5=BY110,'E6'!$BG$4,IF('E6'!$BH$5=BY110,'E6'!$BH$4,IF('E6'!$BI$5=BY110,'E6'!$BI$4,IF('E6'!$BG$7=BY110,'E6'!$BG$6,IF('E6'!$BH$7=BY110,'E6'!$BH$6,IF('E6'!$BI$7=BY110,'E6'!$BI$6,""))))))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IF('E6'!$BG$5=BY111,'E6'!$BG$4,IF('E6'!$BH$5=BY111,'E6'!$BH$4,IF('E6'!$BI$5=BY111,'E6'!$BI$4,IF('E6'!$BG$7=BY111,'E6'!$BG$6,IF('E6'!$BH$7=BY111,'E6'!$BH$6,IF('E6'!$BI$7=BY111,'E6'!$BI$6,""))))))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IF('E6'!$BG$5=BY112,'E6'!$BG$4,IF('E6'!$BH$5=BY112,'E6'!$BH$4,IF('E6'!$BI$5=BY112,'E6'!$BI$4,IF('E6'!$BG$7=BY112,'E6'!$BG$6,IF('E6'!$BH$7=BY112,'E6'!$BH$6,IF('E6'!$BI$7=BY112,'E6'!$BI$6,""))))))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IF('E6'!$BG$5=BY113,'E6'!$BG$4,IF('E6'!$BH$5=BY113,'E6'!$BH$4,IF('E6'!$BI$5=BY113,'E6'!$BI$4,IF('E6'!$BG$7=BY113,'E6'!$BG$6,IF('E6'!$BH$7=BY113,'E6'!$BH$6,IF('E6'!$BI$7=BY113,'E6'!$BI$6,""))))))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IF('E6'!$BG$5=BY114,'E6'!$BG$4,IF('E6'!$BH$5=BY114,'E6'!$BH$4,IF('E6'!$BI$5=BY114,'E6'!$BI$4,IF('E6'!$BG$7=BY114,'E6'!$BG$6,IF('E6'!$BH$7=BY114,'E6'!$BH$6,IF('E6'!$BI$7=BY114,'E6'!$BI$6,""))))))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IF('E6'!$BG$5=BY115,'E6'!$BG$4,IF('E6'!$BH$5=BY115,'E6'!$BH$4,IF('E6'!$BI$5=BY115,'E6'!$BI$4,IF('E6'!$BG$7=BY115,'E6'!$BG$6,IF('E6'!$BH$7=BY115,'E6'!$BH$6,IF('E6'!$BI$7=BY115,'E6'!$BI$6,""))))))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IF('E6'!$BG$5=BY116,'E6'!$BG$4,IF('E6'!$BH$5=BY116,'E6'!$BH$4,IF('E6'!$BI$5=BY116,'E6'!$BI$4,IF('E6'!$BG$7=BY116,'E6'!$BG$6,IF('E6'!$BH$7=BY116,'E6'!$BH$6,IF('E6'!$BI$7=BY116,'E6'!$BI$6,""))))))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IF('E6'!$BG$5=BY117,'E6'!$BG$4,IF('E6'!$BH$5=BY117,'E6'!$BH$4,IF('E6'!$BI$5=BY117,'E6'!$BI$4,IF('E6'!$BG$7=BY117,'E6'!$BG$6,IF('E6'!$BH$7=BY117,'E6'!$BH$6,IF('E6'!$BI$7=BY117,'E6'!$BI$6,""))))))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IF('E6'!$BG$5=BY118,'E6'!$BG$4,IF('E6'!$BH$5=BY118,'E6'!$BH$4,IF('E6'!$BI$5=BY118,'E6'!$BI$4,IF('E6'!$BG$7=BY118,'E6'!$BG$6,IF('E6'!$BH$7=BY118,'E6'!$BH$6,IF('E6'!$BI$7=BY118,'E6'!$BI$6,""))))))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IF('E6'!$BG$5=BY119,'E6'!$BG$4,IF('E6'!$BH$5=BY119,'E6'!$BH$4,IF('E6'!$BI$5=BY119,'E6'!$BI$4,IF('E6'!$BG$7=BY119,'E6'!$BG$6,IF('E6'!$BH$7=BY119,'E6'!$BH$6,IF('E6'!$BI$7=BY119,'E6'!$BI$6,""))))))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IF('E6'!$BG$5=BY120,'E6'!$BG$4,IF('E6'!$BH$5=BY120,'E6'!$BH$4,IF('E6'!$BI$5=BY120,'E6'!$BI$4,IF('E6'!$BG$7=BY120,'E6'!$BG$6,IF('E6'!$BH$7=BY120,'E6'!$BH$6,IF('E6'!$BI$7=BY120,'E6'!$BI$6,""))))))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IF('E6'!$BG$5=BY121,'E6'!$BG$4,IF('E6'!$BH$5=BY121,'E6'!$BH$4,IF('E6'!$BI$5=BY121,'E6'!$BI$4,IF('E6'!$BG$7=BY121,'E6'!$BG$6,IF('E6'!$BH$7=BY121,'E6'!$BH$6,IF('E6'!$BI$7=BY121,'E6'!$BI$6,""))))))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IF('E6'!$BG$5=BY122,'E6'!$BG$4,IF('E6'!$BH$5=BY122,'E6'!$BH$4,IF('E6'!$BI$5=BY122,'E6'!$BI$4,IF('E6'!$BG$7=BY122,'E6'!$BG$6,IF('E6'!$BH$7=BY122,'E6'!$BH$6,IF('E6'!$BI$7=BY122,'E6'!$BI$6,""))))))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IF('E6'!$BG$5=BY123,'E6'!$BG$4,IF('E6'!$BH$5=BY123,'E6'!$BH$4,IF('E6'!$BI$5=BY123,'E6'!$BI$4,IF('E6'!$BG$7=BY123,'E6'!$BG$6,IF('E6'!$BH$7=BY123,'E6'!$BH$6,IF('E6'!$BI$7=BY123,'E6'!$BI$6,""))))))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IF('E6'!$BG$5=BY124,'E6'!$BG$4,IF('E6'!$BH$5=BY124,'E6'!$BH$4,IF('E6'!$BI$5=BY124,'E6'!$BI$4,IF('E6'!$BG$7=BY124,'E6'!$BG$6,IF('E6'!$BH$7=BY124,'E6'!$BH$6,IF('E6'!$BI$7=BY124,'E6'!$BI$6,""))))))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IF('E6'!$BG$5=BY125,'E6'!$BG$4,IF('E6'!$BH$5=BY125,'E6'!$BH$4,IF('E6'!$BI$5=BY125,'E6'!$BI$4,IF('E6'!$BG$7=BY125,'E6'!$BG$6,IF('E6'!$BH$7=BY125,'E6'!$BH$6,IF('E6'!$BI$7=BY125,'E6'!$BI$6,""))))))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IF('E6'!$BG$5=BY126,'E6'!$BG$4,IF('E6'!$BH$5=BY126,'E6'!$BH$4,IF('E6'!$BI$5=BY126,'E6'!$BI$4,IF('E6'!$BG$7=BY126,'E6'!$BG$6,IF('E6'!$BH$7=BY126,'E6'!$BH$6,IF('E6'!$BI$7=BY126,'E6'!$BI$6,""))))))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IF('E6'!$BG$5=BY127,'E6'!$BG$4,IF('E6'!$BH$5=BY127,'E6'!$BH$4,IF('E6'!$BI$5=BY127,'E6'!$BI$4,IF('E6'!$BG$7=BY127,'E6'!$BG$6,IF('E6'!$BH$7=BY127,'E6'!$BH$6,IF('E6'!$BI$7=BY127,'E6'!$BI$6,""))))))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IF('E6'!$BG$5=BY128,'E6'!$BG$4,IF('E6'!$BH$5=BY128,'E6'!$BH$4,IF('E6'!$BI$5=BY128,'E6'!$BI$4,IF('E6'!$BG$7=BY128,'E6'!$BG$6,IF('E6'!$BH$7=BY128,'E6'!$BH$6,IF('E6'!$BI$7=BY128,'E6'!$BI$6,""))))))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IF('E6'!$BG$5=BY129,'E6'!$BG$4,IF('E6'!$BH$5=BY129,'E6'!$BH$4,IF('E6'!$BI$5=BY129,'E6'!$BI$4,IF('E6'!$BG$7=BY129,'E6'!$BG$6,IF('E6'!$BH$7=BY129,'E6'!$BH$6,IF('E6'!$BI$7=BY129,'E6'!$BI$6,""))))))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IF('E6'!$BG$5=BY130,'E6'!$BG$4,IF('E6'!$BH$5=BY130,'E6'!$BH$4,IF('E6'!$BI$5=BY130,'E6'!$BI$4,IF('E6'!$BG$7=BY130,'E6'!$BG$6,IF('E6'!$BH$7=BY130,'E6'!$BH$6,IF('E6'!$BI$7=BY130,'E6'!$BI$6,""))))))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IF('E6'!$BG$5=BY131,'E6'!$BG$4,IF('E6'!$BH$5=BY131,'E6'!$BH$4,IF('E6'!$BI$5=BY131,'E6'!$BI$4,IF('E6'!$BG$7=BY131,'E6'!$BG$6,IF('E6'!$BH$7=BY131,'E6'!$BH$6,IF('E6'!$BI$7=BY131,'E6'!$BI$6,""))))))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IF('E6'!$BG$5=BY132,'E6'!$BG$4,IF('E6'!$BH$5=BY132,'E6'!$BH$4,IF('E6'!$BI$5=BY132,'E6'!$BI$4,IF('E6'!$BG$7=BY132,'E6'!$BG$6,IF('E6'!$BH$7=BY132,'E6'!$BH$6,IF('E6'!$BI$7=BY132,'E6'!$BI$6,""))))))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IF('E6'!$BG$5=BY133,'E6'!$BG$4,IF('E6'!$BH$5=BY133,'E6'!$BH$4,IF('E6'!$BI$5=BY133,'E6'!$BI$4,IF('E6'!$BG$7=BY133,'E6'!$BG$6,IF('E6'!$BH$7=BY133,'E6'!$BH$6,IF('E6'!$BI$7=BY133,'E6'!$BI$6,""))))))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IF('E6'!$BG$5=BY134,'E6'!$BG$4,IF('E6'!$BH$5=BY134,'E6'!$BH$4,IF('E6'!$BI$5=BY134,'E6'!$BI$4,IF('E6'!$BG$7=BY134,'E6'!$BG$6,IF('E6'!$BH$7=BY134,'E6'!$BH$6,IF('E6'!$BI$7=BY134,'E6'!$BI$6,""))))))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IF('E6'!$BG$5=BY135,'E6'!$BG$4,IF('E6'!$BH$5=BY135,'E6'!$BH$4,IF('E6'!$BI$5=BY135,'E6'!$BI$4,IF('E6'!$BG$7=BY135,'E6'!$BG$6,IF('E6'!$BH$7=BY135,'E6'!$BH$6,IF('E6'!$BI$7=BY135,'E6'!$BI$6,""))))))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IF('E6'!$BG$5=BY136,'E6'!$BG$4,IF('E6'!$BH$5=BY136,'E6'!$BH$4,IF('E6'!$BI$5=BY136,'E6'!$BI$4,IF('E6'!$BG$7=BY136,'E6'!$BG$6,IF('E6'!$BH$7=BY136,'E6'!$BH$6,IF('E6'!$BI$7=BY136,'E6'!$BI$6,""))))))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IF('E6'!$BG$5=BY137,'E6'!$BG$4,IF('E6'!$BH$5=BY137,'E6'!$BH$4,IF('E6'!$BI$5=BY137,'E6'!$BI$4,IF('E6'!$BG$7=BY137,'E6'!$BG$6,IF('E6'!$BH$7=BY137,'E6'!$BH$6,IF('E6'!$BI$7=BY137,'E6'!$BI$6,""))))))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IF('E6'!$BG$5=BY138,'E6'!$BG$4,IF('E6'!$BH$5=BY138,'E6'!$BH$4,IF('E6'!$BI$5=BY138,'E6'!$BI$4,IF('E6'!$BG$7=BY138,'E6'!$BG$6,IF('E6'!$BH$7=BY138,'E6'!$BH$6,IF('E6'!$BI$7=BY138,'E6'!$BI$6,""))))))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IF('E6'!$BG$5=BY139,'E6'!$BG$4,IF('E6'!$BH$5=BY139,'E6'!$BH$4,IF('E6'!$BI$5=BY139,'E6'!$BI$4,IF('E6'!$BG$7=BY139,'E6'!$BG$6,IF('E6'!$BH$7=BY139,'E6'!$BH$6,IF('E6'!$BI$7=BY139,'E6'!$BI$6,""))))))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IF('E6'!$BG$5=BY140,'E6'!$BG$4,IF('E6'!$BH$5=BY140,'E6'!$BH$4,IF('E6'!$BI$5=BY140,'E6'!$BI$4,IF('E6'!$BG$7=BY140,'E6'!$BG$6,IF('E6'!$BH$7=BY140,'E6'!$BH$6,IF('E6'!$BI$7=BY140,'E6'!$BI$6,""))))))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" header="0.27559055118110237" footer="0.11811023622047245"/>
  <pageSetup paperSize="9" scale="42" orientation="portrait" horizontalDpi="4294967293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104"/>
    <col min="37" max="37" width="11.42578125" style="104" customWidth="1"/>
    <col min="38" max="50" width="11.42578125" style="104"/>
    <col min="51" max="75" width="11.42578125" style="86"/>
    <col min="76" max="76" width="13.7109375" style="86" bestFit="1" customWidth="1"/>
    <col min="77" max="85" width="11.42578125" style="86"/>
    <col min="86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Cartes'!$C$26="","",'Balises - Cartes'!$C$26)</f>
        <v>50</v>
      </c>
      <c r="BH5" s="110" t="str">
        <f>IF('Balises - Cartes'!$D$26="","",'Balises - Cartes'!$D$26)</f>
        <v/>
      </c>
      <c r="BI5" s="110" t="str">
        <f>IF('Balises - Cartes'!$E$26="","",'Balises - Cartes'!$E$26)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173</v>
      </c>
      <c r="B7" s="539"/>
      <c r="C7" s="540"/>
      <c r="BG7" s="99" t="str">
        <f>IF('Balises - Cartes'!$F$26="","",'Balises - Cartes'!$F$26)</f>
        <v/>
      </c>
      <c r="BH7" s="99" t="str">
        <f>IF('Balises - Cartes'!$G$26="","",'Balises - Cartes'!$G$26)</f>
        <v/>
      </c>
      <c r="BI7" s="99" t="str">
        <f>IF('Balises - Cartes'!$H$26="","",'Balises - Cartes'!$H$26)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IF('E7'!$BG$5=4,'E7'!$BG$4,IF('E7'!$BH$5=4,'E7'!$BH$4,""))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IF('E7'!$BG$5=BY65,'E7'!$BG$4,IF('E7'!$BH$5=BY65,'E7'!$BH$4,IF('E7'!$BI$5=BY65,'E7'!$BI$4,IF('E7'!$BG$7=BY65,'E7'!$BG$6,IF('E7'!$BH$7=BY65,'E7'!$BH$6,IF('E7'!$BI$7=BY65,'E7'!$BI$6,""))))))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IF('E7'!$BG$5=BY66,'E7'!$BG$4,IF('E7'!$BH$5=BY66,'E7'!$BH$4,IF('E7'!$BI$5=BY66,'E7'!$BI$4,IF('E7'!$BG$7=BY66,'E7'!$BG$6,IF('E7'!$BH$7=BY66,'E7'!$BH$6,IF('E7'!$BI$7=BY66,'E7'!$BI$6,""))))))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IF('E7'!$BG$5=BY67,'E7'!$BG$4,IF('E7'!$BH$5=BY67,'E7'!$BH$4,IF('E7'!$BI$5=BY67,'E7'!$BI$4,IF('E7'!$BG$7=BY67,'E7'!$BG$6,IF('E7'!$BH$7=BY67,'E7'!$BH$6,IF('E7'!$BI$7=BY67,'E7'!$BI$6,""))))))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IF('E7'!$BG$5=BY68,'E7'!$BG$4,IF('E7'!$BH$5=BY68,'E7'!$BH$4,IF('E7'!$BI$5=BY68,'E7'!$BI$4,IF('E7'!$BG$7=BY68,'E7'!$BG$6,IF('E7'!$BH$7=BY68,'E7'!$BH$6,IF('E7'!$BI$7=BY68,'E7'!$BI$6,""))))))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IF('E7'!$BG$5=BY69,'E7'!$BG$4,IF('E7'!$BH$5=BY69,'E7'!$BH$4,IF('E7'!$BI$5=BY69,'E7'!$BI$4,IF('E7'!$BG$7=BY69,'E7'!$BG$6,IF('E7'!$BH$7=BY69,'E7'!$BH$6,IF('E7'!$BI$7=BY69,'E7'!$BI$6,""))))))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IF('E7'!$BG$5=BY70,'E7'!$BG$4,IF('E7'!$BH$5=BY70,'E7'!$BH$4,IF('E7'!$BI$5=BY70,'E7'!$BI$4,IF('E7'!$BG$7=BY70,'E7'!$BG$6,IF('E7'!$BH$7=BY70,'E7'!$BH$6,IF('E7'!$BI$7=BY70,'E7'!$BI$6,""))))))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IF('E7'!$BG$5=BY71,'E7'!$BG$4,IF('E7'!$BH$5=BY71,'E7'!$BH$4,IF('E7'!$BI$5=BY71,'E7'!$BI$4,IF('E7'!$BG$7=BY71,'E7'!$BG$6,IF('E7'!$BH$7=BY71,'E7'!$BH$6,IF('E7'!$BI$7=BY71,'E7'!$BI$6,""))))))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IF('E7'!$BG$5=BY72,'E7'!$BG$4,IF('E7'!$BH$5=BY72,'E7'!$BH$4,IF('E7'!$BI$5=BY72,'E7'!$BI$4,IF('E7'!$BG$7=BY72,'E7'!$BG$6,IF('E7'!$BH$7=BY72,'E7'!$BH$6,IF('E7'!$BI$7=BY72,'E7'!$BI$6,""))))))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IF('E7'!$BG$5=BY73,'E7'!$BG$4,IF('E7'!$BH$5=BY73,'E7'!$BH$4,IF('E7'!$BI$5=BY73,'E7'!$BI$4,IF('E7'!$BG$7=BY73,'E7'!$BG$6,IF('E7'!$BH$7=BY73,'E7'!$BH$6,IF('E7'!$BI$7=BY73,'E7'!$BI$6,""))))))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IF('E7'!$BG$5=BY74,'E7'!$BG$4,IF('E7'!$BH$5=BY74,'E7'!$BH$4,IF('E7'!$BI$5=BY74,'E7'!$BI$4,IF('E7'!$BG$7=BY74,'E7'!$BG$6,IF('E7'!$BH$7=BY74,'E7'!$BH$6,IF('E7'!$BI$7=BY74,'E7'!$BI$6,""))))))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IF('E7'!$BG$5=BY75,'E7'!$BG$4,IF('E7'!$BH$5=BY75,'E7'!$BH$4,IF('E7'!$BI$5=BY75,'E7'!$BI$4,IF('E7'!$BG$7=BY75,'E7'!$BG$6,IF('E7'!$BH$7=BY75,'E7'!$BH$6,IF('E7'!$BI$7=BY75,'E7'!$BI$6,""))))))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IF('E7'!$BG$5=BY76,'E7'!$BG$4,IF('E7'!$BH$5=BY76,'E7'!$BH$4,IF('E7'!$BI$5=BY76,'E7'!$BI$4,IF('E7'!$BG$7=BY76,'E7'!$BG$6,IF('E7'!$BH$7=BY76,'E7'!$BH$6,IF('E7'!$BI$7=BY76,'E7'!$BI$6,""))))))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IF('E7'!$BG$5=BY77,'E7'!$BG$4,IF('E7'!$BH$5=BY77,'E7'!$BH$4,IF('E7'!$BI$5=BY77,'E7'!$BI$4,IF('E7'!$BG$7=BY77,'E7'!$BG$6,IF('E7'!$BH$7=BY77,'E7'!$BH$6,IF('E7'!$BI$7=BY77,'E7'!$BI$6,""))))))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IF('E7'!$BG$5=BY78,'E7'!$BG$4,IF('E7'!$BH$5=BY78,'E7'!$BH$4,IF('E7'!$BI$5=BY78,'E7'!$BI$4,IF('E7'!$BG$7=BY78,'E7'!$BG$6,IF('E7'!$BH$7=BY78,'E7'!$BH$6,IF('E7'!$BI$7=BY78,'E7'!$BI$6,""))))))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IF('E7'!$BG$5=BY79,'E7'!$BG$4,IF('E7'!$BH$5=BY79,'E7'!$BH$4,IF('E7'!$BI$5=BY79,'E7'!$BI$4,IF('E7'!$BG$7=BY79,'E7'!$BG$6,IF('E7'!$BH$7=BY79,'E7'!$BH$6,IF('E7'!$BI$7=BY79,'E7'!$BI$6,""))))))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IF('E7'!$BG$5=BY80,'E7'!$BG$4,IF('E7'!$BH$5=BY80,'E7'!$BH$4,IF('E7'!$BI$5=BY80,'E7'!$BI$4,IF('E7'!$BG$7=BY80,'E7'!$BG$6,IF('E7'!$BH$7=BY80,'E7'!$BH$6,IF('E7'!$BI$7=BY80,'E7'!$BI$6,""))))))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IF('E7'!$BG$5=BY81,'E7'!$BG$4,IF('E7'!$BH$5=BY81,'E7'!$BH$4,IF('E7'!$BI$5=BY81,'E7'!$BI$4,IF('E7'!$BG$7=BY81,'E7'!$BG$6,IF('E7'!$BH$7=BY81,'E7'!$BH$6,IF('E7'!$BI$7=BY81,'E7'!$BI$6,""))))))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IF('E7'!$BG$5=BY82,'E7'!$BG$4,IF('E7'!$BH$5=BY82,'E7'!$BH$4,IF('E7'!$BI$5=BY82,'E7'!$BI$4,IF('E7'!$BG$7=BY82,'E7'!$BG$6,IF('E7'!$BH$7=BY82,'E7'!$BH$6,IF('E7'!$BI$7=BY82,'E7'!$BI$6,""))))))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IF('E7'!$BG$5=BY83,'E7'!$BG$4,IF('E7'!$BH$5=BY83,'E7'!$BH$4,IF('E7'!$BI$5=BY83,'E7'!$BI$4,IF('E7'!$BG$7=BY83,'E7'!$BG$6,IF('E7'!$BH$7=BY83,'E7'!$BH$6,IF('E7'!$BI$7=BY83,'E7'!$BI$6,""))))))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IF('E7'!$BG$5=BY84,'E7'!$BG$4,IF('E7'!$BH$5=BY84,'E7'!$BH$4,IF('E7'!$BI$5=BY84,'E7'!$BI$4,IF('E7'!$BG$7=BY84,'E7'!$BG$6,IF('E7'!$BH$7=BY84,'E7'!$BH$6,IF('E7'!$BI$7=BY84,'E7'!$BI$6,""))))))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IF('E7'!$BG$5=BY85,'E7'!$BG$4,IF('E7'!$BH$5=BY85,'E7'!$BH$4,IF('E7'!$BI$5=BY85,'E7'!$BI$4,IF('E7'!$BG$7=BY85,'E7'!$BG$6,IF('E7'!$BH$7=BY85,'E7'!$BH$6,IF('E7'!$BI$7=BY85,'E7'!$BI$6,""))))))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IF('E7'!$BG$5=BY86,'E7'!$BG$4,IF('E7'!$BH$5=BY86,'E7'!$BH$4,IF('E7'!$BI$5=BY86,'E7'!$BI$4,IF('E7'!$BG$7=BY86,'E7'!$BG$6,IF('E7'!$BH$7=BY86,'E7'!$BH$6,IF('E7'!$BI$7=BY86,'E7'!$BI$6,""))))))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IF('E7'!$BG$5=BY87,'E7'!$BG$4,IF('E7'!$BH$5=BY87,'E7'!$BH$4,IF('E7'!$BI$5=BY87,'E7'!$BI$4,IF('E7'!$BG$7=BY87,'E7'!$BG$6,IF('E7'!$BH$7=BY87,'E7'!$BH$6,IF('E7'!$BI$7=BY87,'E7'!$BI$6,""))))))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IF('E7'!$BG$5=BY88,'E7'!$BG$4,IF('E7'!$BH$5=BY88,'E7'!$BH$4,IF('E7'!$BI$5=BY88,'E7'!$BI$4,IF('E7'!$BG$7=BY88,'E7'!$BG$6,IF('E7'!$BH$7=BY88,'E7'!$BH$6,IF('E7'!$BI$7=BY88,'E7'!$BI$6,""))))))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IF('E7'!$BG$5=BY89,'E7'!$BG$4,IF('E7'!$BH$5=BY89,'E7'!$BH$4,IF('E7'!$BI$5=BY89,'E7'!$BI$4,IF('E7'!$BG$7=BY89,'E7'!$BG$6,IF('E7'!$BH$7=BY89,'E7'!$BH$6,IF('E7'!$BI$7=BY89,'E7'!$BI$6,""))))))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IF('E7'!$BG$5=BY90,'E7'!$BG$4,IF('E7'!$BH$5=BY90,'E7'!$BH$4,IF('E7'!$BI$5=BY90,'E7'!$BI$4,IF('E7'!$BG$7=BY90,'E7'!$BG$6,IF('E7'!$BH$7=BY90,'E7'!$BH$6,IF('E7'!$BI$7=BY90,'E7'!$BI$6,""))))))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IF('E7'!$BG$5=BY91,'E7'!$BG$4,IF('E7'!$BH$5=BY91,'E7'!$BH$4,IF('E7'!$BI$5=BY91,'E7'!$BI$4,IF('E7'!$BG$7=BY91,'E7'!$BG$6,IF('E7'!$BH$7=BY91,'E7'!$BH$6,IF('E7'!$BI$7=BY91,'E7'!$BI$6,""))))))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IF('E7'!$BG$5=BY92,'E7'!$BG$4,IF('E7'!$BH$5=BY92,'E7'!$BH$4,IF('E7'!$BI$5=BY92,'E7'!$BI$4,IF('E7'!$BG$7=BY92,'E7'!$BG$6,IF('E7'!$BH$7=BY92,'E7'!$BH$6,IF('E7'!$BI$7=BY92,'E7'!$BI$6,""))))))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IF('E7'!$BG$5=BY93,'E7'!$BG$4,IF('E7'!$BH$5=BY93,'E7'!$BH$4,IF('E7'!$BI$5=BY93,'E7'!$BI$4,IF('E7'!$BG$7=BY93,'E7'!$BG$6,IF('E7'!$BH$7=BY93,'E7'!$BH$6,IF('E7'!$BI$7=BY93,'E7'!$BI$6,""))))))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IF('E7'!$BG$5=BY94,'E7'!$BG$4,IF('E7'!$BH$5=BY94,'E7'!$BH$4,IF('E7'!$BI$5=BY94,'E7'!$BI$4,IF('E7'!$BG$7=BY94,'E7'!$BG$6,IF('E7'!$BH$7=BY94,'E7'!$BH$6,IF('E7'!$BI$7=BY94,'E7'!$BI$6,""))))))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IF('E7'!$BG$5=BY95,'E7'!$BG$4,IF('E7'!$BH$5=BY95,'E7'!$BH$4,IF('E7'!$BI$5=BY95,'E7'!$BI$4,IF('E7'!$BG$7=BY95,'E7'!$BG$6,IF('E7'!$BH$7=BY95,'E7'!$BH$6,IF('E7'!$BI$7=BY95,'E7'!$BI$6,""))))))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IF('E7'!$BG$5=BY96,'E7'!$BG$4,IF('E7'!$BH$5=BY96,'E7'!$BH$4,IF('E7'!$BI$5=BY96,'E7'!$BI$4,IF('E7'!$BG$7=BY96,'E7'!$BG$6,IF('E7'!$BH$7=BY96,'E7'!$BH$6,IF('E7'!$BI$7=BY96,'E7'!$BI$6,""))))))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IF('E7'!$BG$5=BY97,'E7'!$BG$4,IF('E7'!$BH$5=BY97,'E7'!$BH$4,IF('E7'!$BI$5=BY97,'E7'!$BI$4,IF('E7'!$BG$7=BY97,'E7'!$BG$6,IF('E7'!$BH$7=BY97,'E7'!$BH$6,IF('E7'!$BI$7=BY97,'E7'!$BI$6,""))))))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IF('E7'!$BG$5=BY98,'E7'!$BG$4,IF('E7'!$BH$5=BY98,'E7'!$BH$4,IF('E7'!$BI$5=BY98,'E7'!$BI$4,IF('E7'!$BG$7=BY98,'E7'!$BG$6,IF('E7'!$BH$7=BY98,'E7'!$BH$6,IF('E7'!$BI$7=BY98,'E7'!$BI$6,""))))))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IF('E7'!$BG$5=BY99,'E7'!$BG$4,IF('E7'!$BH$5=BY99,'E7'!$BH$4,IF('E7'!$BI$5=BY99,'E7'!$BI$4,IF('E7'!$BG$7=BY99,'E7'!$BG$6,IF('E7'!$BH$7=BY99,'E7'!$BH$6,IF('E7'!$BI$7=BY99,'E7'!$BI$6,""))))))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IF('E7'!$BG$5=BY100,'E7'!$BG$4,IF('E7'!$BH$5=BY100,'E7'!$BH$4,IF('E7'!$BI$5=BY100,'E7'!$BI$4,IF('E7'!$BG$7=BY100,'E7'!$BG$6,IF('E7'!$BH$7=BY100,'E7'!$BH$6,IF('E7'!$BI$7=BY100,'E7'!$BI$6,""))))))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IF('E7'!$BG$5=BY101,'E7'!$BG$4,IF('E7'!$BH$5=BY101,'E7'!$BH$4,IF('E7'!$BI$5=BY101,'E7'!$BI$4,IF('E7'!$BG$7=BY101,'E7'!$BG$6,IF('E7'!$BH$7=BY101,'E7'!$BH$6,IF('E7'!$BI$7=BY101,'E7'!$BI$6,""))))))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IF('E7'!$BG$5=BY102,'E7'!$BG$4,IF('E7'!$BH$5=BY102,'E7'!$BH$4,IF('E7'!$BI$5=BY102,'E7'!$BI$4,IF('E7'!$BG$7=BY102,'E7'!$BG$6,IF('E7'!$BH$7=BY102,'E7'!$BH$6,IF('E7'!$BI$7=BY102,'E7'!$BI$6,""))))))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IF('E7'!$BG$5=BY103,'E7'!$BG$4,IF('E7'!$BH$5=BY103,'E7'!$BH$4,IF('E7'!$BI$5=BY103,'E7'!$BI$4,IF('E7'!$BG$7=BY103,'E7'!$BG$6,IF('E7'!$BH$7=BY103,'E7'!$BH$6,IF('E7'!$BI$7=BY103,'E7'!$BI$6,""))))))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IF('E7'!$BG$5=BY104,'E7'!$BG$4,IF('E7'!$BH$5=BY104,'E7'!$BH$4,IF('E7'!$BI$5=BY104,'E7'!$BI$4,IF('E7'!$BG$7=BY104,'E7'!$BG$6,IF('E7'!$BH$7=BY104,'E7'!$BH$6,IF('E7'!$BI$7=BY104,'E7'!$BI$6,""))))))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IF('E7'!$BG$5=BY105,'E7'!$BG$4,IF('E7'!$BH$5=BY105,'E7'!$BH$4,IF('E7'!$BI$5=BY105,'E7'!$BI$4,IF('E7'!$BG$7=BY105,'E7'!$BG$6,IF('E7'!$BH$7=BY105,'E7'!$BH$6,IF('E7'!$BI$7=BY105,'E7'!$BI$6,""))))))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IF('E7'!$BG$5=BY106,'E7'!$BG$4,IF('E7'!$BH$5=BY106,'E7'!$BH$4,IF('E7'!$BI$5=BY106,'E7'!$BI$4,IF('E7'!$BG$7=BY106,'E7'!$BG$6,IF('E7'!$BH$7=BY106,'E7'!$BH$6,IF('E7'!$BI$7=BY106,'E7'!$BI$6,""))))))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IF('E7'!$BG$5=BY107,'E7'!$BG$4,IF('E7'!$BH$5=BY107,'E7'!$BH$4,IF('E7'!$BI$5=BY107,'E7'!$BI$4,IF('E7'!$BG$7=BY107,'E7'!$BG$6,IF('E7'!$BH$7=BY107,'E7'!$BH$6,IF('E7'!$BI$7=BY107,'E7'!$BI$6,""))))))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IF('E7'!$BG$5=BY108,'E7'!$BG$4,IF('E7'!$BH$5=BY108,'E7'!$BH$4,IF('E7'!$BI$5=BY108,'E7'!$BI$4,IF('E7'!$BG$7=BY108,'E7'!$BG$6,IF('E7'!$BH$7=BY108,'E7'!$BH$6,IF('E7'!$BI$7=BY108,'E7'!$BI$6,""))))))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IF('E7'!$BG$5=BY109,'E7'!$BG$4,IF('E7'!$BH$5=BY109,'E7'!$BH$4,IF('E7'!$BI$5=BY109,'E7'!$BI$4,IF('E7'!$BG$7=BY109,'E7'!$BG$6,IF('E7'!$BH$7=BY109,'E7'!$BH$6,IF('E7'!$BI$7=BY109,'E7'!$BI$6,""))))))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IF('E7'!$BG$5=BY110,'E7'!$BG$4,IF('E7'!$BH$5=BY110,'E7'!$BH$4,IF('E7'!$BI$5=BY110,'E7'!$BI$4,IF('E7'!$BG$7=BY110,'E7'!$BG$6,IF('E7'!$BH$7=BY110,'E7'!$BH$6,IF('E7'!$BI$7=BY110,'E7'!$BI$6,""))))))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IF('E7'!$BG$5=BY111,'E7'!$BG$4,IF('E7'!$BH$5=BY111,'E7'!$BH$4,IF('E7'!$BI$5=BY111,'E7'!$BI$4,IF('E7'!$BG$7=BY111,'E7'!$BG$6,IF('E7'!$BH$7=BY111,'E7'!$BH$6,IF('E7'!$BI$7=BY111,'E7'!$BI$6,""))))))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IF('E7'!$BG$5=BY112,'E7'!$BG$4,IF('E7'!$BH$5=BY112,'E7'!$BH$4,IF('E7'!$BI$5=BY112,'E7'!$BI$4,IF('E7'!$BG$7=BY112,'E7'!$BG$6,IF('E7'!$BH$7=BY112,'E7'!$BH$6,IF('E7'!$BI$7=BY112,'E7'!$BI$6,""))))))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IF('E7'!$BG$5=BY113,'E7'!$BG$4,IF('E7'!$BH$5=BY113,'E7'!$BH$4,IF('E7'!$BI$5=BY113,'E7'!$BI$4,IF('E7'!$BG$7=BY113,'E7'!$BG$6,IF('E7'!$BH$7=BY113,'E7'!$BH$6,IF('E7'!$BI$7=BY113,'E7'!$BI$6,""))))))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IF('E7'!$BG$5=BY114,'E7'!$BG$4,IF('E7'!$BH$5=BY114,'E7'!$BH$4,IF('E7'!$BI$5=BY114,'E7'!$BI$4,IF('E7'!$BG$7=BY114,'E7'!$BG$6,IF('E7'!$BH$7=BY114,'E7'!$BH$6,IF('E7'!$BI$7=BY114,'E7'!$BI$6,""))))))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IF('E7'!$BG$5=BY115,'E7'!$BG$4,IF('E7'!$BH$5=BY115,'E7'!$BH$4,IF('E7'!$BI$5=BY115,'E7'!$BI$4,IF('E7'!$BG$7=BY115,'E7'!$BG$6,IF('E7'!$BH$7=BY115,'E7'!$BH$6,IF('E7'!$BI$7=BY115,'E7'!$BI$6,""))))))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IF('E7'!$BG$5=BY116,'E7'!$BG$4,IF('E7'!$BH$5=BY116,'E7'!$BH$4,IF('E7'!$BI$5=BY116,'E7'!$BI$4,IF('E7'!$BG$7=BY116,'E7'!$BG$6,IF('E7'!$BH$7=BY116,'E7'!$BH$6,IF('E7'!$BI$7=BY116,'E7'!$BI$6,""))))))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IF('E7'!$BG$5=BY117,'E7'!$BG$4,IF('E7'!$BH$5=BY117,'E7'!$BH$4,IF('E7'!$BI$5=BY117,'E7'!$BI$4,IF('E7'!$BG$7=BY117,'E7'!$BG$6,IF('E7'!$BH$7=BY117,'E7'!$BH$6,IF('E7'!$BI$7=BY117,'E7'!$BI$6,""))))))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IF('E7'!$BG$5=BY118,'E7'!$BG$4,IF('E7'!$BH$5=BY118,'E7'!$BH$4,IF('E7'!$BI$5=BY118,'E7'!$BI$4,IF('E7'!$BG$7=BY118,'E7'!$BG$6,IF('E7'!$BH$7=BY118,'E7'!$BH$6,IF('E7'!$BI$7=BY118,'E7'!$BI$6,""))))))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IF('E7'!$BG$5=BY119,'E7'!$BG$4,IF('E7'!$BH$5=BY119,'E7'!$BH$4,IF('E7'!$BI$5=BY119,'E7'!$BI$4,IF('E7'!$BG$7=BY119,'E7'!$BG$6,IF('E7'!$BH$7=BY119,'E7'!$BH$6,IF('E7'!$BI$7=BY119,'E7'!$BI$6,""))))))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IF('E7'!$BG$5=BY120,'E7'!$BG$4,IF('E7'!$BH$5=BY120,'E7'!$BH$4,IF('E7'!$BI$5=BY120,'E7'!$BI$4,IF('E7'!$BG$7=BY120,'E7'!$BG$6,IF('E7'!$BH$7=BY120,'E7'!$BH$6,IF('E7'!$BI$7=BY120,'E7'!$BI$6,""))))))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IF('E7'!$BG$5=BY121,'E7'!$BG$4,IF('E7'!$BH$5=BY121,'E7'!$BH$4,IF('E7'!$BI$5=BY121,'E7'!$BI$4,IF('E7'!$BG$7=BY121,'E7'!$BG$6,IF('E7'!$BH$7=BY121,'E7'!$BH$6,IF('E7'!$BI$7=BY121,'E7'!$BI$6,""))))))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IF('E7'!$BG$5=BY122,'E7'!$BG$4,IF('E7'!$BH$5=BY122,'E7'!$BH$4,IF('E7'!$BI$5=BY122,'E7'!$BI$4,IF('E7'!$BG$7=BY122,'E7'!$BG$6,IF('E7'!$BH$7=BY122,'E7'!$BH$6,IF('E7'!$BI$7=BY122,'E7'!$BI$6,""))))))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IF('E7'!$BG$5=BY123,'E7'!$BG$4,IF('E7'!$BH$5=BY123,'E7'!$BH$4,IF('E7'!$BI$5=BY123,'E7'!$BI$4,IF('E7'!$BG$7=BY123,'E7'!$BG$6,IF('E7'!$BH$7=BY123,'E7'!$BH$6,IF('E7'!$BI$7=BY123,'E7'!$BI$6,""))))))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IF('E7'!$BG$5=BY124,'E7'!$BG$4,IF('E7'!$BH$5=BY124,'E7'!$BH$4,IF('E7'!$BI$5=BY124,'E7'!$BI$4,IF('E7'!$BG$7=BY124,'E7'!$BG$6,IF('E7'!$BH$7=BY124,'E7'!$BH$6,IF('E7'!$BI$7=BY124,'E7'!$BI$6,""))))))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IF('E7'!$BG$5=BY125,'E7'!$BG$4,IF('E7'!$BH$5=BY125,'E7'!$BH$4,IF('E7'!$BI$5=BY125,'E7'!$BI$4,IF('E7'!$BG$7=BY125,'E7'!$BG$6,IF('E7'!$BH$7=BY125,'E7'!$BH$6,IF('E7'!$BI$7=BY125,'E7'!$BI$6,""))))))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IF('E7'!$BG$5=BY126,'E7'!$BG$4,IF('E7'!$BH$5=BY126,'E7'!$BH$4,IF('E7'!$BI$5=BY126,'E7'!$BI$4,IF('E7'!$BG$7=BY126,'E7'!$BG$6,IF('E7'!$BH$7=BY126,'E7'!$BH$6,IF('E7'!$BI$7=BY126,'E7'!$BI$6,""))))))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IF('E7'!$BG$5=BY127,'E7'!$BG$4,IF('E7'!$BH$5=BY127,'E7'!$BH$4,IF('E7'!$BI$5=BY127,'E7'!$BI$4,IF('E7'!$BG$7=BY127,'E7'!$BG$6,IF('E7'!$BH$7=BY127,'E7'!$BH$6,IF('E7'!$BI$7=BY127,'E7'!$BI$6,""))))))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IF('E7'!$BG$5=BY128,'E7'!$BG$4,IF('E7'!$BH$5=BY128,'E7'!$BH$4,IF('E7'!$BI$5=BY128,'E7'!$BI$4,IF('E7'!$BG$7=BY128,'E7'!$BG$6,IF('E7'!$BH$7=BY128,'E7'!$BH$6,IF('E7'!$BI$7=BY128,'E7'!$BI$6,""))))))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IF('E7'!$BG$5=BY129,'E7'!$BG$4,IF('E7'!$BH$5=BY129,'E7'!$BH$4,IF('E7'!$BI$5=BY129,'E7'!$BI$4,IF('E7'!$BG$7=BY129,'E7'!$BG$6,IF('E7'!$BH$7=BY129,'E7'!$BH$6,IF('E7'!$BI$7=BY129,'E7'!$BI$6,""))))))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IF('E7'!$BG$5=BY130,'E7'!$BG$4,IF('E7'!$BH$5=BY130,'E7'!$BH$4,IF('E7'!$BI$5=BY130,'E7'!$BI$4,IF('E7'!$BG$7=BY130,'E7'!$BG$6,IF('E7'!$BH$7=BY130,'E7'!$BH$6,IF('E7'!$BI$7=BY130,'E7'!$BI$6,""))))))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IF('E7'!$BG$5=BY131,'E7'!$BG$4,IF('E7'!$BH$5=BY131,'E7'!$BH$4,IF('E7'!$BI$5=BY131,'E7'!$BI$4,IF('E7'!$BG$7=BY131,'E7'!$BG$6,IF('E7'!$BH$7=BY131,'E7'!$BH$6,IF('E7'!$BI$7=BY131,'E7'!$BI$6,""))))))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IF('E7'!$BG$5=BY132,'E7'!$BG$4,IF('E7'!$BH$5=BY132,'E7'!$BH$4,IF('E7'!$BI$5=BY132,'E7'!$BI$4,IF('E7'!$BG$7=BY132,'E7'!$BG$6,IF('E7'!$BH$7=BY132,'E7'!$BH$6,IF('E7'!$BI$7=BY132,'E7'!$BI$6,""))))))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IF('E7'!$BG$5=BY133,'E7'!$BG$4,IF('E7'!$BH$5=BY133,'E7'!$BH$4,IF('E7'!$BI$5=BY133,'E7'!$BI$4,IF('E7'!$BG$7=BY133,'E7'!$BG$6,IF('E7'!$BH$7=BY133,'E7'!$BH$6,IF('E7'!$BI$7=BY133,'E7'!$BI$6,""))))))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IF('E7'!$BG$5=BY134,'E7'!$BG$4,IF('E7'!$BH$5=BY134,'E7'!$BH$4,IF('E7'!$BI$5=BY134,'E7'!$BI$4,IF('E7'!$BG$7=BY134,'E7'!$BG$6,IF('E7'!$BH$7=BY134,'E7'!$BH$6,IF('E7'!$BI$7=BY134,'E7'!$BI$6,""))))))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IF('E7'!$BG$5=BY135,'E7'!$BG$4,IF('E7'!$BH$5=BY135,'E7'!$BH$4,IF('E7'!$BI$5=BY135,'E7'!$BI$4,IF('E7'!$BG$7=BY135,'E7'!$BG$6,IF('E7'!$BH$7=BY135,'E7'!$BH$6,IF('E7'!$BI$7=BY135,'E7'!$BI$6,""))))))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IF('E7'!$BG$5=BY136,'E7'!$BG$4,IF('E7'!$BH$5=BY136,'E7'!$BH$4,IF('E7'!$BI$5=BY136,'E7'!$BI$4,IF('E7'!$BG$7=BY136,'E7'!$BG$6,IF('E7'!$BH$7=BY136,'E7'!$BH$6,IF('E7'!$BI$7=BY136,'E7'!$BI$6,""))))))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IF('E7'!$BG$5=BY137,'E7'!$BG$4,IF('E7'!$BH$5=BY137,'E7'!$BH$4,IF('E7'!$BI$5=BY137,'E7'!$BI$4,IF('E7'!$BG$7=BY137,'E7'!$BG$6,IF('E7'!$BH$7=BY137,'E7'!$BH$6,IF('E7'!$BI$7=BY137,'E7'!$BI$6,""))))))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IF('E7'!$BG$5=BY138,'E7'!$BG$4,IF('E7'!$BH$5=BY138,'E7'!$BH$4,IF('E7'!$BI$5=BY138,'E7'!$BI$4,IF('E7'!$BG$7=BY138,'E7'!$BG$6,IF('E7'!$BH$7=BY138,'E7'!$BH$6,IF('E7'!$BI$7=BY138,'E7'!$BI$6,""))))))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IF('E7'!$BG$5=BY139,'E7'!$BG$4,IF('E7'!$BH$5=BY139,'E7'!$BH$4,IF('E7'!$BI$5=BY139,'E7'!$BI$4,IF('E7'!$BG$7=BY139,'E7'!$BG$6,IF('E7'!$BH$7=BY139,'E7'!$BH$6,IF('E7'!$BI$7=BY139,'E7'!$BI$6,""))))))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IF('E7'!$BG$5=BY140,'E7'!$BG$4,IF('E7'!$BH$5=BY140,'E7'!$BH$4,IF('E7'!$BI$5=BY140,'E7'!$BI$4,IF('E7'!$BG$7=BY140,'E7'!$BG$6,IF('E7'!$BH$7=BY140,'E7'!$BH$6,IF('E7'!$BI$7=BY140,'E7'!$BI$6,""))))))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86" customWidth="1"/>
    <col min="31" max="32" width="11.42578125" style="86"/>
    <col min="33" max="33" width="11.42578125" style="86" customWidth="1"/>
    <col min="34" max="36" width="11.42578125" style="86"/>
    <col min="37" max="37" width="11.42578125" style="86" customWidth="1"/>
    <col min="38" max="75" width="11.42578125" style="86"/>
    <col min="76" max="76" width="13.7109375" style="86" bestFit="1" customWidth="1"/>
    <col min="77" max="78" width="11.42578125" style="86"/>
    <col min="79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Cartes'!$C$27="","",'Balises - Cartes'!$C$27)</f>
        <v>50</v>
      </c>
      <c r="BH5" s="110" t="str">
        <f>IF('Balises - Cartes'!$D$27="","",'Balises - Cartes'!$D$27)</f>
        <v/>
      </c>
      <c r="BI5" s="110" t="str">
        <f>IF('Balises - Cartes'!$E$27="","",'Balises - Cartes'!$E$27)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174</v>
      </c>
      <c r="B7" s="539"/>
      <c r="C7" s="540"/>
      <c r="BG7" s="99" t="str">
        <f>IF('Balises - Cartes'!$F$27="","",'Balises - Cartes'!$F$27)</f>
        <v/>
      </c>
      <c r="BH7" s="99" t="str">
        <f>IF('Balises - Cartes'!$G$27="","",'Balises - Cartes'!$G$27)</f>
        <v/>
      </c>
      <c r="BI7" s="99" t="str">
        <f>IF('Balises - Cartes'!$H$27="","",'Balises - Cartes'!$H$27)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IF('E8'!$BG$5=4,'E8'!$BG$4,IF('E8'!$BH$5=4,'E8'!$BH$4,""))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IF('E8'!$BG$5=BY65,'E8'!$BG$4,IF('E8'!$BH$5=BY65,'E8'!$BH$4,IF('E8'!$BI$5=BY65,'E8'!$BI$4,IF('E8'!$BG$7=BY65,'E8'!$BG$6,IF('E8'!$BH$7=BY65,'E8'!$BH$6,IF('E8'!$BI$7=BY65,'E8'!$BI$6,""))))))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IF('E8'!$BG$5=BY66,'E8'!$BG$4,IF('E8'!$BH$5=BY66,'E8'!$BH$4,IF('E8'!$BI$5=BY66,'E8'!$BI$4,IF('E8'!$BG$7=BY66,'E8'!$BG$6,IF('E8'!$BH$7=BY66,'E8'!$BH$6,IF('E8'!$BI$7=BY66,'E8'!$BI$6,""))))))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IF('E8'!$BG$5=BY67,'E8'!$BG$4,IF('E8'!$BH$5=BY67,'E8'!$BH$4,IF('E8'!$BI$5=BY67,'E8'!$BI$4,IF('E8'!$BG$7=BY67,'E8'!$BG$6,IF('E8'!$BH$7=BY67,'E8'!$BH$6,IF('E8'!$BI$7=BY67,'E8'!$BI$6,""))))))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IF('E8'!$BG$5=BY68,'E8'!$BG$4,IF('E8'!$BH$5=BY68,'E8'!$BH$4,IF('E8'!$BI$5=BY68,'E8'!$BI$4,IF('E8'!$BG$7=BY68,'E8'!$BG$6,IF('E8'!$BH$7=BY68,'E8'!$BH$6,IF('E8'!$BI$7=BY68,'E8'!$BI$6,""))))))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IF('E8'!$BG$5=BY69,'E8'!$BG$4,IF('E8'!$BH$5=BY69,'E8'!$BH$4,IF('E8'!$BI$5=BY69,'E8'!$BI$4,IF('E8'!$BG$7=BY69,'E8'!$BG$6,IF('E8'!$BH$7=BY69,'E8'!$BH$6,IF('E8'!$BI$7=BY69,'E8'!$BI$6,""))))))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IF('E8'!$BG$5=BY70,'E8'!$BG$4,IF('E8'!$BH$5=BY70,'E8'!$BH$4,IF('E8'!$BI$5=BY70,'E8'!$BI$4,IF('E8'!$BG$7=BY70,'E8'!$BG$6,IF('E8'!$BH$7=BY70,'E8'!$BH$6,IF('E8'!$BI$7=BY70,'E8'!$BI$6,""))))))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IF('E8'!$BG$5=BY71,'E8'!$BG$4,IF('E8'!$BH$5=BY71,'E8'!$BH$4,IF('E8'!$BI$5=BY71,'E8'!$BI$4,IF('E8'!$BG$7=BY71,'E8'!$BG$6,IF('E8'!$BH$7=BY71,'E8'!$BH$6,IF('E8'!$BI$7=BY71,'E8'!$BI$6,""))))))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IF('E8'!$BG$5=BY72,'E8'!$BG$4,IF('E8'!$BH$5=BY72,'E8'!$BH$4,IF('E8'!$BI$5=BY72,'E8'!$BI$4,IF('E8'!$BG$7=BY72,'E8'!$BG$6,IF('E8'!$BH$7=BY72,'E8'!$BH$6,IF('E8'!$BI$7=BY72,'E8'!$BI$6,""))))))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IF('E8'!$BG$5=BY73,'E8'!$BG$4,IF('E8'!$BH$5=BY73,'E8'!$BH$4,IF('E8'!$BI$5=BY73,'E8'!$BI$4,IF('E8'!$BG$7=BY73,'E8'!$BG$6,IF('E8'!$BH$7=BY73,'E8'!$BH$6,IF('E8'!$BI$7=BY73,'E8'!$BI$6,""))))))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IF('E8'!$BG$5=BY74,'E8'!$BG$4,IF('E8'!$BH$5=BY74,'E8'!$BH$4,IF('E8'!$BI$5=BY74,'E8'!$BI$4,IF('E8'!$BG$7=BY74,'E8'!$BG$6,IF('E8'!$BH$7=BY74,'E8'!$BH$6,IF('E8'!$BI$7=BY74,'E8'!$BI$6,""))))))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IF('E8'!$BG$5=BY75,'E8'!$BG$4,IF('E8'!$BH$5=BY75,'E8'!$BH$4,IF('E8'!$BI$5=BY75,'E8'!$BI$4,IF('E8'!$BG$7=BY75,'E8'!$BG$6,IF('E8'!$BH$7=BY75,'E8'!$BH$6,IF('E8'!$BI$7=BY75,'E8'!$BI$6,""))))))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IF('E8'!$BG$5=BY76,'E8'!$BG$4,IF('E8'!$BH$5=BY76,'E8'!$BH$4,IF('E8'!$BI$5=BY76,'E8'!$BI$4,IF('E8'!$BG$7=BY76,'E8'!$BG$6,IF('E8'!$BH$7=BY76,'E8'!$BH$6,IF('E8'!$BI$7=BY76,'E8'!$BI$6,""))))))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IF('E8'!$BG$5=BY77,'E8'!$BG$4,IF('E8'!$BH$5=BY77,'E8'!$BH$4,IF('E8'!$BI$5=BY77,'E8'!$BI$4,IF('E8'!$BG$7=BY77,'E8'!$BG$6,IF('E8'!$BH$7=BY77,'E8'!$BH$6,IF('E8'!$BI$7=BY77,'E8'!$BI$6,""))))))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IF('E8'!$BG$5=BY78,'E8'!$BG$4,IF('E8'!$BH$5=BY78,'E8'!$BH$4,IF('E8'!$BI$5=BY78,'E8'!$BI$4,IF('E8'!$BG$7=BY78,'E8'!$BG$6,IF('E8'!$BH$7=BY78,'E8'!$BH$6,IF('E8'!$BI$7=BY78,'E8'!$BI$6,""))))))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IF('E8'!$BG$5=BY79,'E8'!$BG$4,IF('E8'!$BH$5=BY79,'E8'!$BH$4,IF('E8'!$BI$5=BY79,'E8'!$BI$4,IF('E8'!$BG$7=BY79,'E8'!$BG$6,IF('E8'!$BH$7=BY79,'E8'!$BH$6,IF('E8'!$BI$7=BY79,'E8'!$BI$6,""))))))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IF('E8'!$BG$5=BY80,'E8'!$BG$4,IF('E8'!$BH$5=BY80,'E8'!$BH$4,IF('E8'!$BI$5=BY80,'E8'!$BI$4,IF('E8'!$BG$7=BY80,'E8'!$BG$6,IF('E8'!$BH$7=BY80,'E8'!$BH$6,IF('E8'!$BI$7=BY80,'E8'!$BI$6,""))))))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IF('E8'!$BG$5=BY81,'E8'!$BG$4,IF('E8'!$BH$5=BY81,'E8'!$BH$4,IF('E8'!$BI$5=BY81,'E8'!$BI$4,IF('E8'!$BG$7=BY81,'E8'!$BG$6,IF('E8'!$BH$7=BY81,'E8'!$BH$6,IF('E8'!$BI$7=BY81,'E8'!$BI$6,""))))))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IF('E8'!$BG$5=BY82,'E8'!$BG$4,IF('E8'!$BH$5=BY82,'E8'!$BH$4,IF('E8'!$BI$5=BY82,'E8'!$BI$4,IF('E8'!$BG$7=BY82,'E8'!$BG$6,IF('E8'!$BH$7=BY82,'E8'!$BH$6,IF('E8'!$BI$7=BY82,'E8'!$BI$6,""))))))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IF('E8'!$BG$5=BY83,'E8'!$BG$4,IF('E8'!$BH$5=BY83,'E8'!$BH$4,IF('E8'!$BI$5=BY83,'E8'!$BI$4,IF('E8'!$BG$7=BY83,'E8'!$BG$6,IF('E8'!$BH$7=BY83,'E8'!$BH$6,IF('E8'!$BI$7=BY83,'E8'!$BI$6,""))))))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IF('E8'!$BG$5=BY84,'E8'!$BG$4,IF('E8'!$BH$5=BY84,'E8'!$BH$4,IF('E8'!$BI$5=BY84,'E8'!$BI$4,IF('E8'!$BG$7=BY84,'E8'!$BG$6,IF('E8'!$BH$7=BY84,'E8'!$BH$6,IF('E8'!$BI$7=BY84,'E8'!$BI$6,""))))))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IF('E8'!$BG$5=BY85,'E8'!$BG$4,IF('E8'!$BH$5=BY85,'E8'!$BH$4,IF('E8'!$BI$5=BY85,'E8'!$BI$4,IF('E8'!$BG$7=BY85,'E8'!$BG$6,IF('E8'!$BH$7=BY85,'E8'!$BH$6,IF('E8'!$BI$7=BY85,'E8'!$BI$6,""))))))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IF('E8'!$BG$5=BY86,'E8'!$BG$4,IF('E8'!$BH$5=BY86,'E8'!$BH$4,IF('E8'!$BI$5=BY86,'E8'!$BI$4,IF('E8'!$BG$7=BY86,'E8'!$BG$6,IF('E8'!$BH$7=BY86,'E8'!$BH$6,IF('E8'!$BI$7=BY86,'E8'!$BI$6,""))))))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IF('E8'!$BG$5=BY87,'E8'!$BG$4,IF('E8'!$BH$5=BY87,'E8'!$BH$4,IF('E8'!$BI$5=BY87,'E8'!$BI$4,IF('E8'!$BG$7=BY87,'E8'!$BG$6,IF('E8'!$BH$7=BY87,'E8'!$BH$6,IF('E8'!$BI$7=BY87,'E8'!$BI$6,""))))))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IF('E8'!$BG$5=BY88,'E8'!$BG$4,IF('E8'!$BH$5=BY88,'E8'!$BH$4,IF('E8'!$BI$5=BY88,'E8'!$BI$4,IF('E8'!$BG$7=BY88,'E8'!$BG$6,IF('E8'!$BH$7=BY88,'E8'!$BH$6,IF('E8'!$BI$7=BY88,'E8'!$BI$6,""))))))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IF('E8'!$BG$5=BY89,'E8'!$BG$4,IF('E8'!$BH$5=BY89,'E8'!$BH$4,IF('E8'!$BI$5=BY89,'E8'!$BI$4,IF('E8'!$BG$7=BY89,'E8'!$BG$6,IF('E8'!$BH$7=BY89,'E8'!$BH$6,IF('E8'!$BI$7=BY89,'E8'!$BI$6,""))))))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IF('E8'!$BG$5=BY90,'E8'!$BG$4,IF('E8'!$BH$5=BY90,'E8'!$BH$4,IF('E8'!$BI$5=BY90,'E8'!$BI$4,IF('E8'!$BG$7=BY90,'E8'!$BG$6,IF('E8'!$BH$7=BY90,'E8'!$BH$6,IF('E8'!$BI$7=BY90,'E8'!$BI$6,""))))))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IF('E8'!$BG$5=BY91,'E8'!$BG$4,IF('E8'!$BH$5=BY91,'E8'!$BH$4,IF('E8'!$BI$5=BY91,'E8'!$BI$4,IF('E8'!$BG$7=BY91,'E8'!$BG$6,IF('E8'!$BH$7=BY91,'E8'!$BH$6,IF('E8'!$BI$7=BY91,'E8'!$BI$6,""))))))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IF('E8'!$BG$5=BY92,'E8'!$BG$4,IF('E8'!$BH$5=BY92,'E8'!$BH$4,IF('E8'!$BI$5=BY92,'E8'!$BI$4,IF('E8'!$BG$7=BY92,'E8'!$BG$6,IF('E8'!$BH$7=BY92,'E8'!$BH$6,IF('E8'!$BI$7=BY92,'E8'!$BI$6,""))))))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IF('E8'!$BG$5=BY93,'E8'!$BG$4,IF('E8'!$BH$5=BY93,'E8'!$BH$4,IF('E8'!$BI$5=BY93,'E8'!$BI$4,IF('E8'!$BG$7=BY93,'E8'!$BG$6,IF('E8'!$BH$7=BY93,'E8'!$BH$6,IF('E8'!$BI$7=BY93,'E8'!$BI$6,""))))))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IF('E8'!$BG$5=BY94,'E8'!$BG$4,IF('E8'!$BH$5=BY94,'E8'!$BH$4,IF('E8'!$BI$5=BY94,'E8'!$BI$4,IF('E8'!$BG$7=BY94,'E8'!$BG$6,IF('E8'!$BH$7=BY94,'E8'!$BH$6,IF('E8'!$BI$7=BY94,'E8'!$BI$6,""))))))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IF('E8'!$BG$5=BY95,'E8'!$BG$4,IF('E8'!$BH$5=BY95,'E8'!$BH$4,IF('E8'!$BI$5=BY95,'E8'!$BI$4,IF('E8'!$BG$7=BY95,'E8'!$BG$6,IF('E8'!$BH$7=BY95,'E8'!$BH$6,IF('E8'!$BI$7=BY95,'E8'!$BI$6,""))))))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IF('E8'!$BG$5=BY96,'E8'!$BG$4,IF('E8'!$BH$5=BY96,'E8'!$BH$4,IF('E8'!$BI$5=BY96,'E8'!$BI$4,IF('E8'!$BG$7=BY96,'E8'!$BG$6,IF('E8'!$BH$7=BY96,'E8'!$BH$6,IF('E8'!$BI$7=BY96,'E8'!$BI$6,""))))))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IF('E8'!$BG$5=BY97,'E8'!$BG$4,IF('E8'!$BH$5=BY97,'E8'!$BH$4,IF('E8'!$BI$5=BY97,'E8'!$BI$4,IF('E8'!$BG$7=BY97,'E8'!$BG$6,IF('E8'!$BH$7=BY97,'E8'!$BH$6,IF('E8'!$BI$7=BY97,'E8'!$BI$6,""))))))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IF('E8'!$BG$5=BY98,'E8'!$BG$4,IF('E8'!$BH$5=BY98,'E8'!$BH$4,IF('E8'!$BI$5=BY98,'E8'!$BI$4,IF('E8'!$BG$7=BY98,'E8'!$BG$6,IF('E8'!$BH$7=BY98,'E8'!$BH$6,IF('E8'!$BI$7=BY98,'E8'!$BI$6,""))))))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IF('E8'!$BG$5=BY99,'E8'!$BG$4,IF('E8'!$BH$5=BY99,'E8'!$BH$4,IF('E8'!$BI$5=BY99,'E8'!$BI$4,IF('E8'!$BG$7=BY99,'E8'!$BG$6,IF('E8'!$BH$7=BY99,'E8'!$BH$6,IF('E8'!$BI$7=BY99,'E8'!$BI$6,""))))))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IF('E8'!$BG$5=BY100,'E8'!$BG$4,IF('E8'!$BH$5=BY100,'E8'!$BH$4,IF('E8'!$BI$5=BY100,'E8'!$BI$4,IF('E8'!$BG$7=BY100,'E8'!$BG$6,IF('E8'!$BH$7=BY100,'E8'!$BH$6,IF('E8'!$BI$7=BY100,'E8'!$BI$6,""))))))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IF('E8'!$BG$5=BY101,'E8'!$BG$4,IF('E8'!$BH$5=BY101,'E8'!$BH$4,IF('E8'!$BI$5=BY101,'E8'!$BI$4,IF('E8'!$BG$7=BY101,'E8'!$BG$6,IF('E8'!$BH$7=BY101,'E8'!$BH$6,IF('E8'!$BI$7=BY101,'E8'!$BI$6,""))))))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IF('E8'!$BG$5=BY102,'E8'!$BG$4,IF('E8'!$BH$5=BY102,'E8'!$BH$4,IF('E8'!$BI$5=BY102,'E8'!$BI$4,IF('E8'!$BG$7=BY102,'E8'!$BG$6,IF('E8'!$BH$7=BY102,'E8'!$BH$6,IF('E8'!$BI$7=BY102,'E8'!$BI$6,""))))))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IF('E8'!$BG$5=BY103,'E8'!$BG$4,IF('E8'!$BH$5=BY103,'E8'!$BH$4,IF('E8'!$BI$5=BY103,'E8'!$BI$4,IF('E8'!$BG$7=BY103,'E8'!$BG$6,IF('E8'!$BH$7=BY103,'E8'!$BH$6,IF('E8'!$BI$7=BY103,'E8'!$BI$6,""))))))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IF('E8'!$BG$5=BY104,'E8'!$BG$4,IF('E8'!$BH$5=BY104,'E8'!$BH$4,IF('E8'!$BI$5=BY104,'E8'!$BI$4,IF('E8'!$BG$7=BY104,'E8'!$BG$6,IF('E8'!$BH$7=BY104,'E8'!$BH$6,IF('E8'!$BI$7=BY104,'E8'!$BI$6,""))))))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IF('E8'!$BG$5=BY105,'E8'!$BG$4,IF('E8'!$BH$5=BY105,'E8'!$BH$4,IF('E8'!$BI$5=BY105,'E8'!$BI$4,IF('E8'!$BG$7=BY105,'E8'!$BG$6,IF('E8'!$BH$7=BY105,'E8'!$BH$6,IF('E8'!$BI$7=BY105,'E8'!$BI$6,""))))))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IF('E8'!$BG$5=BY106,'E8'!$BG$4,IF('E8'!$BH$5=BY106,'E8'!$BH$4,IF('E8'!$BI$5=BY106,'E8'!$BI$4,IF('E8'!$BG$7=BY106,'E8'!$BG$6,IF('E8'!$BH$7=BY106,'E8'!$BH$6,IF('E8'!$BI$7=BY106,'E8'!$BI$6,""))))))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IF('E8'!$BG$5=BY107,'E8'!$BG$4,IF('E8'!$BH$5=BY107,'E8'!$BH$4,IF('E8'!$BI$5=BY107,'E8'!$BI$4,IF('E8'!$BG$7=BY107,'E8'!$BG$6,IF('E8'!$BH$7=BY107,'E8'!$BH$6,IF('E8'!$BI$7=BY107,'E8'!$BI$6,""))))))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IF('E8'!$BG$5=BY108,'E8'!$BG$4,IF('E8'!$BH$5=BY108,'E8'!$BH$4,IF('E8'!$BI$5=BY108,'E8'!$BI$4,IF('E8'!$BG$7=BY108,'E8'!$BG$6,IF('E8'!$BH$7=BY108,'E8'!$BH$6,IF('E8'!$BI$7=BY108,'E8'!$BI$6,""))))))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IF('E8'!$BG$5=BY109,'E8'!$BG$4,IF('E8'!$BH$5=BY109,'E8'!$BH$4,IF('E8'!$BI$5=BY109,'E8'!$BI$4,IF('E8'!$BG$7=BY109,'E8'!$BG$6,IF('E8'!$BH$7=BY109,'E8'!$BH$6,IF('E8'!$BI$7=BY109,'E8'!$BI$6,""))))))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IF('E8'!$BG$5=BY110,'E8'!$BG$4,IF('E8'!$BH$5=BY110,'E8'!$BH$4,IF('E8'!$BI$5=BY110,'E8'!$BI$4,IF('E8'!$BG$7=BY110,'E8'!$BG$6,IF('E8'!$BH$7=BY110,'E8'!$BH$6,IF('E8'!$BI$7=BY110,'E8'!$BI$6,""))))))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IF('E8'!$BG$5=BY111,'E8'!$BG$4,IF('E8'!$BH$5=BY111,'E8'!$BH$4,IF('E8'!$BI$5=BY111,'E8'!$BI$4,IF('E8'!$BG$7=BY111,'E8'!$BG$6,IF('E8'!$BH$7=BY111,'E8'!$BH$6,IF('E8'!$BI$7=BY111,'E8'!$BI$6,""))))))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IF('E8'!$BG$5=BY112,'E8'!$BG$4,IF('E8'!$BH$5=BY112,'E8'!$BH$4,IF('E8'!$BI$5=BY112,'E8'!$BI$4,IF('E8'!$BG$7=BY112,'E8'!$BG$6,IF('E8'!$BH$7=BY112,'E8'!$BH$6,IF('E8'!$BI$7=BY112,'E8'!$BI$6,""))))))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IF('E8'!$BG$5=BY113,'E8'!$BG$4,IF('E8'!$BH$5=BY113,'E8'!$BH$4,IF('E8'!$BI$5=BY113,'E8'!$BI$4,IF('E8'!$BG$7=BY113,'E8'!$BG$6,IF('E8'!$BH$7=BY113,'E8'!$BH$6,IF('E8'!$BI$7=BY113,'E8'!$BI$6,""))))))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IF('E8'!$BG$5=BY114,'E8'!$BG$4,IF('E8'!$BH$5=BY114,'E8'!$BH$4,IF('E8'!$BI$5=BY114,'E8'!$BI$4,IF('E8'!$BG$7=BY114,'E8'!$BG$6,IF('E8'!$BH$7=BY114,'E8'!$BH$6,IF('E8'!$BI$7=BY114,'E8'!$BI$6,""))))))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IF('E8'!$BG$5=BY115,'E8'!$BG$4,IF('E8'!$BH$5=BY115,'E8'!$BH$4,IF('E8'!$BI$5=BY115,'E8'!$BI$4,IF('E8'!$BG$7=BY115,'E8'!$BG$6,IF('E8'!$BH$7=BY115,'E8'!$BH$6,IF('E8'!$BI$7=BY115,'E8'!$BI$6,""))))))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IF('E8'!$BG$5=BY116,'E8'!$BG$4,IF('E8'!$BH$5=BY116,'E8'!$BH$4,IF('E8'!$BI$5=BY116,'E8'!$BI$4,IF('E8'!$BG$7=BY116,'E8'!$BG$6,IF('E8'!$BH$7=BY116,'E8'!$BH$6,IF('E8'!$BI$7=BY116,'E8'!$BI$6,""))))))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IF('E8'!$BG$5=BY117,'E8'!$BG$4,IF('E8'!$BH$5=BY117,'E8'!$BH$4,IF('E8'!$BI$5=BY117,'E8'!$BI$4,IF('E8'!$BG$7=BY117,'E8'!$BG$6,IF('E8'!$BH$7=BY117,'E8'!$BH$6,IF('E8'!$BI$7=BY117,'E8'!$BI$6,""))))))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IF('E8'!$BG$5=BY118,'E8'!$BG$4,IF('E8'!$BH$5=BY118,'E8'!$BH$4,IF('E8'!$BI$5=BY118,'E8'!$BI$4,IF('E8'!$BG$7=BY118,'E8'!$BG$6,IF('E8'!$BH$7=BY118,'E8'!$BH$6,IF('E8'!$BI$7=BY118,'E8'!$BI$6,""))))))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IF('E8'!$BG$5=BY119,'E8'!$BG$4,IF('E8'!$BH$5=BY119,'E8'!$BH$4,IF('E8'!$BI$5=BY119,'E8'!$BI$4,IF('E8'!$BG$7=BY119,'E8'!$BG$6,IF('E8'!$BH$7=BY119,'E8'!$BH$6,IF('E8'!$BI$7=BY119,'E8'!$BI$6,""))))))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IF('E8'!$BG$5=BY120,'E8'!$BG$4,IF('E8'!$BH$5=BY120,'E8'!$BH$4,IF('E8'!$BI$5=BY120,'E8'!$BI$4,IF('E8'!$BG$7=BY120,'E8'!$BG$6,IF('E8'!$BH$7=BY120,'E8'!$BH$6,IF('E8'!$BI$7=BY120,'E8'!$BI$6,""))))))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IF('E8'!$BG$5=BY121,'E8'!$BG$4,IF('E8'!$BH$5=BY121,'E8'!$BH$4,IF('E8'!$BI$5=BY121,'E8'!$BI$4,IF('E8'!$BG$7=BY121,'E8'!$BG$6,IF('E8'!$BH$7=BY121,'E8'!$BH$6,IF('E8'!$BI$7=BY121,'E8'!$BI$6,""))))))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IF('E8'!$BG$5=BY122,'E8'!$BG$4,IF('E8'!$BH$5=BY122,'E8'!$BH$4,IF('E8'!$BI$5=BY122,'E8'!$BI$4,IF('E8'!$BG$7=BY122,'E8'!$BG$6,IF('E8'!$BH$7=BY122,'E8'!$BH$6,IF('E8'!$BI$7=BY122,'E8'!$BI$6,""))))))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IF('E8'!$BG$5=BY123,'E8'!$BG$4,IF('E8'!$BH$5=BY123,'E8'!$BH$4,IF('E8'!$BI$5=BY123,'E8'!$BI$4,IF('E8'!$BG$7=BY123,'E8'!$BG$6,IF('E8'!$BH$7=BY123,'E8'!$BH$6,IF('E8'!$BI$7=BY123,'E8'!$BI$6,""))))))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IF('E8'!$BG$5=BY124,'E8'!$BG$4,IF('E8'!$BH$5=BY124,'E8'!$BH$4,IF('E8'!$BI$5=BY124,'E8'!$BI$4,IF('E8'!$BG$7=BY124,'E8'!$BG$6,IF('E8'!$BH$7=BY124,'E8'!$BH$6,IF('E8'!$BI$7=BY124,'E8'!$BI$6,""))))))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IF('E8'!$BG$5=BY125,'E8'!$BG$4,IF('E8'!$BH$5=BY125,'E8'!$BH$4,IF('E8'!$BI$5=BY125,'E8'!$BI$4,IF('E8'!$BG$7=BY125,'E8'!$BG$6,IF('E8'!$BH$7=BY125,'E8'!$BH$6,IF('E8'!$BI$7=BY125,'E8'!$BI$6,""))))))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IF('E8'!$BG$5=BY126,'E8'!$BG$4,IF('E8'!$BH$5=BY126,'E8'!$BH$4,IF('E8'!$BI$5=BY126,'E8'!$BI$4,IF('E8'!$BG$7=BY126,'E8'!$BG$6,IF('E8'!$BH$7=BY126,'E8'!$BH$6,IF('E8'!$BI$7=BY126,'E8'!$BI$6,""))))))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IF('E8'!$BG$5=BY127,'E8'!$BG$4,IF('E8'!$BH$5=BY127,'E8'!$BH$4,IF('E8'!$BI$5=BY127,'E8'!$BI$4,IF('E8'!$BG$7=BY127,'E8'!$BG$6,IF('E8'!$BH$7=BY127,'E8'!$BH$6,IF('E8'!$BI$7=BY127,'E8'!$BI$6,""))))))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IF('E8'!$BG$5=BY128,'E8'!$BG$4,IF('E8'!$BH$5=BY128,'E8'!$BH$4,IF('E8'!$BI$5=BY128,'E8'!$BI$4,IF('E8'!$BG$7=BY128,'E8'!$BG$6,IF('E8'!$BH$7=BY128,'E8'!$BH$6,IF('E8'!$BI$7=BY128,'E8'!$BI$6,""))))))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IF('E8'!$BG$5=BY129,'E8'!$BG$4,IF('E8'!$BH$5=BY129,'E8'!$BH$4,IF('E8'!$BI$5=BY129,'E8'!$BI$4,IF('E8'!$BG$7=BY129,'E8'!$BG$6,IF('E8'!$BH$7=BY129,'E8'!$BH$6,IF('E8'!$BI$7=BY129,'E8'!$BI$6,""))))))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IF('E8'!$BG$5=BY130,'E8'!$BG$4,IF('E8'!$BH$5=BY130,'E8'!$BH$4,IF('E8'!$BI$5=BY130,'E8'!$BI$4,IF('E8'!$BG$7=BY130,'E8'!$BG$6,IF('E8'!$BH$7=BY130,'E8'!$BH$6,IF('E8'!$BI$7=BY130,'E8'!$BI$6,""))))))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IF('E8'!$BG$5=BY131,'E8'!$BG$4,IF('E8'!$BH$5=BY131,'E8'!$BH$4,IF('E8'!$BI$5=BY131,'E8'!$BI$4,IF('E8'!$BG$7=BY131,'E8'!$BG$6,IF('E8'!$BH$7=BY131,'E8'!$BH$6,IF('E8'!$BI$7=BY131,'E8'!$BI$6,""))))))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IF('E8'!$BG$5=BY132,'E8'!$BG$4,IF('E8'!$BH$5=BY132,'E8'!$BH$4,IF('E8'!$BI$5=BY132,'E8'!$BI$4,IF('E8'!$BG$7=BY132,'E8'!$BG$6,IF('E8'!$BH$7=BY132,'E8'!$BH$6,IF('E8'!$BI$7=BY132,'E8'!$BI$6,""))))))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IF('E8'!$BG$5=BY133,'E8'!$BG$4,IF('E8'!$BH$5=BY133,'E8'!$BH$4,IF('E8'!$BI$5=BY133,'E8'!$BI$4,IF('E8'!$BG$7=BY133,'E8'!$BG$6,IF('E8'!$BH$7=BY133,'E8'!$BH$6,IF('E8'!$BI$7=BY133,'E8'!$BI$6,""))))))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IF('E8'!$BG$5=BY134,'E8'!$BG$4,IF('E8'!$BH$5=BY134,'E8'!$BH$4,IF('E8'!$BI$5=BY134,'E8'!$BI$4,IF('E8'!$BG$7=BY134,'E8'!$BG$6,IF('E8'!$BH$7=BY134,'E8'!$BH$6,IF('E8'!$BI$7=BY134,'E8'!$BI$6,""))))))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IF('E8'!$BG$5=BY135,'E8'!$BG$4,IF('E8'!$BH$5=BY135,'E8'!$BH$4,IF('E8'!$BI$5=BY135,'E8'!$BI$4,IF('E8'!$BG$7=BY135,'E8'!$BG$6,IF('E8'!$BH$7=BY135,'E8'!$BH$6,IF('E8'!$BI$7=BY135,'E8'!$BI$6,""))))))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IF('E8'!$BG$5=BY136,'E8'!$BG$4,IF('E8'!$BH$5=BY136,'E8'!$BH$4,IF('E8'!$BI$5=BY136,'E8'!$BI$4,IF('E8'!$BG$7=BY136,'E8'!$BG$6,IF('E8'!$BH$7=BY136,'E8'!$BH$6,IF('E8'!$BI$7=BY136,'E8'!$BI$6,""))))))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IF('E8'!$BG$5=BY137,'E8'!$BG$4,IF('E8'!$BH$5=BY137,'E8'!$BH$4,IF('E8'!$BI$5=BY137,'E8'!$BI$4,IF('E8'!$BG$7=BY137,'E8'!$BG$6,IF('E8'!$BH$7=BY137,'E8'!$BH$6,IF('E8'!$BI$7=BY137,'E8'!$BI$6,""))))))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IF('E8'!$BG$5=BY138,'E8'!$BG$4,IF('E8'!$BH$5=BY138,'E8'!$BH$4,IF('E8'!$BI$5=BY138,'E8'!$BI$4,IF('E8'!$BG$7=BY138,'E8'!$BG$6,IF('E8'!$BH$7=BY138,'E8'!$BH$6,IF('E8'!$BI$7=BY138,'E8'!$BI$6,""))))))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IF('E8'!$BG$5=BY139,'E8'!$BG$4,IF('E8'!$BH$5=BY139,'E8'!$BH$4,IF('E8'!$BI$5=BY139,'E8'!$BI$4,IF('E8'!$BG$7=BY139,'E8'!$BG$6,IF('E8'!$BH$7=BY139,'E8'!$BH$6,IF('E8'!$BI$7=BY139,'E8'!$BI$6,""))))))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IF('E8'!$BG$5=BY140,'E8'!$BG$4,IF('E8'!$BH$5=BY140,'E8'!$BH$4,IF('E8'!$BI$5=BY140,'E8'!$BI$4,IF('E8'!$BG$7=BY140,'E8'!$BG$6,IF('E8'!$BH$7=BY140,'E8'!$BH$6,IF('E8'!$BI$7=BY140,'E8'!$BI$6,""))))))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49"/>
  <sheetViews>
    <sheetView showGridLines="0" showRowColHeaders="0" zoomScale="40" zoomScaleNormal="40" workbookViewId="0">
      <selection activeCell="AG12" sqref="AG12:AI21"/>
    </sheetView>
  </sheetViews>
  <sheetFormatPr baseColWidth="10" defaultColWidth="11.42578125" defaultRowHeight="15" x14ac:dyDescent="0.25"/>
  <cols>
    <col min="1" max="1" width="5.7109375" style="180" customWidth="1"/>
    <col min="2" max="2" width="4.140625" style="180" customWidth="1"/>
    <col min="3" max="3" width="5.7109375" style="180" customWidth="1"/>
    <col min="4" max="6" width="11.42578125" style="180"/>
    <col min="7" max="7" width="11.7109375" style="180" customWidth="1"/>
    <col min="8" max="9" width="11.28515625" style="180" customWidth="1"/>
    <col min="10" max="10" width="11.5703125" style="180" customWidth="1"/>
    <col min="11" max="11" width="9.28515625" style="180" customWidth="1"/>
    <col min="12" max="12" width="18.7109375" style="180" customWidth="1"/>
    <col min="13" max="13" width="7.5703125" style="180" customWidth="1"/>
    <col min="14" max="14" width="6" style="180" customWidth="1"/>
    <col min="15" max="15" width="7.85546875" style="180" customWidth="1"/>
    <col min="16" max="16" width="7.7109375" style="180" customWidth="1"/>
    <col min="17" max="17" width="9.140625" style="180" customWidth="1"/>
    <col min="18" max="18" width="0.7109375" style="180" hidden="1" customWidth="1"/>
    <col min="19" max="19" width="0.85546875" style="180" customWidth="1"/>
    <col min="20" max="20" width="2.42578125" style="180" customWidth="1"/>
    <col min="21" max="21" width="1.85546875" style="180" customWidth="1"/>
    <col min="22" max="22" width="7" style="180" customWidth="1"/>
    <col min="23" max="23" width="10.7109375" style="180" customWidth="1"/>
    <col min="24" max="24" width="7" style="180" customWidth="1"/>
    <col min="25" max="25" width="4.140625" style="180" customWidth="1"/>
    <col min="26" max="29" width="6" style="180" customWidth="1"/>
    <col min="30" max="30" width="4.7109375" style="180" customWidth="1"/>
    <col min="31" max="32" width="19.28515625" style="180" customWidth="1"/>
    <col min="33" max="35" width="11.42578125" style="180" customWidth="1"/>
    <col min="36" max="36" width="8.5703125" style="180" customWidth="1"/>
    <col min="37" max="37" width="19.7109375" style="180" customWidth="1"/>
    <col min="38" max="38" width="11.42578125" style="180"/>
    <col min="39" max="39" width="6.28515625" style="180" customWidth="1"/>
    <col min="40" max="40" width="4.5703125" style="180" customWidth="1"/>
    <col min="41" max="41" width="6.7109375" style="180" customWidth="1"/>
    <col min="42" max="42" width="5.140625" style="180" customWidth="1"/>
    <col min="43" max="43" width="7.5703125" style="180" customWidth="1"/>
    <col min="44" max="16384" width="11.42578125" style="180"/>
  </cols>
  <sheetData>
    <row r="1" spans="2:47" s="139" customFormat="1" ht="13.9" customHeight="1" x14ac:dyDescent="0.6">
      <c r="B1" s="166"/>
      <c r="C1" s="166"/>
      <c r="AC1" s="167"/>
      <c r="AE1" s="270" t="s">
        <v>196</v>
      </c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S1" s="170">
        <v>22</v>
      </c>
      <c r="AT1" s="170">
        <v>1</v>
      </c>
    </row>
    <row r="2" spans="2:47" s="139" customFormat="1" ht="23.45" customHeight="1" x14ac:dyDescent="0.6">
      <c r="B2" s="167"/>
      <c r="C2" s="167"/>
      <c r="AC2" s="167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S2" s="170">
        <v>23</v>
      </c>
      <c r="AT2" s="170">
        <v>2</v>
      </c>
    </row>
    <row r="3" spans="2:47" s="139" customFormat="1" ht="1.1499999999999999" customHeight="1" x14ac:dyDescent="0.25"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S3" s="170">
        <v>24</v>
      </c>
      <c r="AT3" s="170">
        <v>3</v>
      </c>
    </row>
    <row r="4" spans="2:47" s="139" customFormat="1" ht="19.149999999999999" customHeight="1" x14ac:dyDescent="0.25"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S4" s="170">
        <v>25</v>
      </c>
      <c r="AT4" s="170">
        <v>4</v>
      </c>
    </row>
    <row r="5" spans="2:47" s="139" customFormat="1" ht="1.9" customHeight="1" x14ac:dyDescent="0.25">
      <c r="AS5" s="170">
        <v>26</v>
      </c>
      <c r="AT5" s="170">
        <v>5</v>
      </c>
    </row>
    <row r="6" spans="2:47" s="139" customFormat="1" ht="15.75" thickBot="1" x14ac:dyDescent="0.3">
      <c r="AS6" s="170">
        <v>27</v>
      </c>
      <c r="AT6" s="170">
        <v>6</v>
      </c>
    </row>
    <row r="7" spans="2:47" s="139" customFormat="1" ht="26.45" customHeight="1" x14ac:dyDescent="0.5">
      <c r="AE7" s="278" t="s">
        <v>191</v>
      </c>
      <c r="AF7" s="279"/>
      <c r="AG7" s="282" t="s">
        <v>188</v>
      </c>
      <c r="AH7" s="282"/>
      <c r="AI7" s="283"/>
      <c r="AK7" s="271" t="s">
        <v>202</v>
      </c>
      <c r="AL7" s="272"/>
      <c r="AM7" s="272"/>
      <c r="AN7" s="272"/>
      <c r="AO7" s="272"/>
      <c r="AP7" s="272"/>
      <c r="AQ7"/>
      <c r="AR7"/>
      <c r="AS7" s="170">
        <v>28</v>
      </c>
      <c r="AT7" s="170">
        <v>7</v>
      </c>
      <c r="AU7" s="168"/>
    </row>
    <row r="8" spans="2:47" s="139" customFormat="1" ht="15" hidden="1" customHeight="1" x14ac:dyDescent="0.5">
      <c r="AE8" s="280"/>
      <c r="AF8" s="281"/>
      <c r="AG8" s="284"/>
      <c r="AH8" s="284"/>
      <c r="AI8" s="285"/>
      <c r="AK8" s="272"/>
      <c r="AL8" s="272"/>
      <c r="AM8" s="272"/>
      <c r="AN8" s="272"/>
      <c r="AO8" s="272"/>
      <c r="AP8" s="272"/>
      <c r="AQ8"/>
      <c r="AR8"/>
      <c r="AS8" s="170">
        <v>29</v>
      </c>
      <c r="AT8" s="170">
        <v>8</v>
      </c>
      <c r="AU8" s="168"/>
    </row>
    <row r="9" spans="2:47" s="139" customFormat="1" ht="30" customHeight="1" x14ac:dyDescent="0.5">
      <c r="AE9" s="280"/>
      <c r="AF9" s="281"/>
      <c r="AG9" s="284"/>
      <c r="AH9" s="284"/>
      <c r="AI9" s="285"/>
      <c r="AK9" s="272"/>
      <c r="AL9" s="272"/>
      <c r="AM9" s="272"/>
      <c r="AN9" s="272"/>
      <c r="AO9" s="272"/>
      <c r="AP9" s="272"/>
      <c r="AQ9"/>
      <c r="AR9"/>
      <c r="AS9" s="170">
        <v>30</v>
      </c>
      <c r="AT9" s="170">
        <v>9</v>
      </c>
      <c r="AU9" s="168"/>
    </row>
    <row r="10" spans="2:47" s="139" customFormat="1" ht="30" customHeight="1" thickBot="1" x14ac:dyDescent="0.3">
      <c r="AE10" s="280"/>
      <c r="AF10" s="281"/>
      <c r="AG10" s="284"/>
      <c r="AH10" s="284"/>
      <c r="AI10" s="285"/>
      <c r="AK10" s="272"/>
      <c r="AL10" s="272"/>
      <c r="AM10" s="272"/>
      <c r="AN10" s="272"/>
      <c r="AO10" s="272"/>
      <c r="AP10" s="272"/>
      <c r="AQ10"/>
      <c r="AR10"/>
      <c r="AS10" s="170">
        <v>31</v>
      </c>
      <c r="AT10" s="170">
        <v>10</v>
      </c>
    </row>
    <row r="11" spans="2:47" s="139" customFormat="1" ht="15" hidden="1" customHeight="1" x14ac:dyDescent="0.25">
      <c r="AE11" s="280"/>
      <c r="AF11" s="281"/>
      <c r="AG11" s="284"/>
      <c r="AH11" s="284"/>
      <c r="AI11" s="285"/>
      <c r="AK11" s="272"/>
      <c r="AL11" s="272"/>
      <c r="AM11" s="272"/>
      <c r="AN11" s="272"/>
      <c r="AO11" s="272"/>
      <c r="AP11" s="272"/>
      <c r="AQ11"/>
      <c r="AR11"/>
      <c r="AS11" s="170">
        <v>32</v>
      </c>
      <c r="AT11" s="170">
        <v>11</v>
      </c>
    </row>
    <row r="12" spans="2:47" s="139" customFormat="1" ht="30" customHeight="1" x14ac:dyDescent="0.35">
      <c r="AA12" s="286" t="s">
        <v>119</v>
      </c>
      <c r="AB12" s="287"/>
      <c r="AC12" s="287"/>
      <c r="AD12" s="288"/>
      <c r="AE12" s="298" t="s">
        <v>155</v>
      </c>
      <c r="AF12" s="299"/>
      <c r="AG12" s="300">
        <v>2</v>
      </c>
      <c r="AH12" s="301"/>
      <c r="AI12" s="302"/>
      <c r="AK12" s="272"/>
      <c r="AL12" s="272"/>
      <c r="AM12" s="272"/>
      <c r="AN12" s="272"/>
      <c r="AO12" s="272"/>
      <c r="AP12" s="272"/>
      <c r="AQ12"/>
      <c r="AR12"/>
      <c r="AS12" s="170">
        <v>33</v>
      </c>
      <c r="AT12" s="170">
        <v>12</v>
      </c>
    </row>
    <row r="13" spans="2:47" s="139" customFormat="1" ht="30" customHeight="1" x14ac:dyDescent="0.25">
      <c r="AA13" s="289" t="s">
        <v>120</v>
      </c>
      <c r="AB13" s="290"/>
      <c r="AC13" s="290"/>
      <c r="AD13" s="291"/>
      <c r="AE13" s="274">
        <v>8</v>
      </c>
      <c r="AF13" s="275"/>
      <c r="AG13" s="303"/>
      <c r="AH13" s="304"/>
      <c r="AI13" s="305"/>
      <c r="AK13" s="272"/>
      <c r="AL13" s="272"/>
      <c r="AM13" s="272"/>
      <c r="AN13" s="272"/>
      <c r="AO13" s="272"/>
      <c r="AP13" s="272"/>
      <c r="AQ13"/>
      <c r="AR13"/>
      <c r="AS13" s="170">
        <v>34</v>
      </c>
      <c r="AT13" s="170">
        <v>13</v>
      </c>
    </row>
    <row r="14" spans="2:47" s="139" customFormat="1" ht="1.9" customHeight="1" x14ac:dyDescent="0.25">
      <c r="AA14" s="289"/>
      <c r="AB14" s="290"/>
      <c r="AC14" s="290"/>
      <c r="AD14" s="291"/>
      <c r="AE14" s="274"/>
      <c r="AF14" s="275"/>
      <c r="AG14" s="303"/>
      <c r="AH14" s="304"/>
      <c r="AI14" s="305"/>
      <c r="AK14" s="272"/>
      <c r="AL14" s="272"/>
      <c r="AM14" s="272"/>
      <c r="AN14" s="272"/>
      <c r="AO14" s="272"/>
      <c r="AP14" s="272"/>
      <c r="AQ14"/>
      <c r="AR14"/>
      <c r="AS14" s="170">
        <v>35</v>
      </c>
      <c r="AT14" s="170">
        <v>14</v>
      </c>
    </row>
    <row r="15" spans="2:47" s="139" customFormat="1" ht="9" customHeight="1" x14ac:dyDescent="0.25">
      <c r="AA15" s="289"/>
      <c r="AB15" s="290"/>
      <c r="AC15" s="290"/>
      <c r="AD15" s="291"/>
      <c r="AE15" s="274"/>
      <c r="AF15" s="275"/>
      <c r="AG15" s="303"/>
      <c r="AH15" s="304"/>
      <c r="AI15" s="305"/>
      <c r="AK15" s="272"/>
      <c r="AL15" s="272"/>
      <c r="AM15" s="272"/>
      <c r="AN15" s="272"/>
      <c r="AO15" s="272"/>
      <c r="AP15" s="272"/>
      <c r="AQ15"/>
      <c r="AR15"/>
      <c r="AS15" s="170">
        <v>36</v>
      </c>
      <c r="AT15" s="170">
        <v>15</v>
      </c>
    </row>
    <row r="16" spans="2:47" s="139" customFormat="1" ht="15.6" customHeight="1" x14ac:dyDescent="0.25">
      <c r="AA16" s="289"/>
      <c r="AB16" s="290"/>
      <c r="AC16" s="290"/>
      <c r="AD16" s="291"/>
      <c r="AE16" s="274"/>
      <c r="AF16" s="275"/>
      <c r="AG16" s="303"/>
      <c r="AH16" s="304"/>
      <c r="AI16" s="305"/>
      <c r="AK16" s="272"/>
      <c r="AL16" s="272"/>
      <c r="AM16" s="272"/>
      <c r="AN16" s="272"/>
      <c r="AO16" s="272"/>
      <c r="AP16" s="272"/>
      <c r="AQ16"/>
      <c r="AR16"/>
      <c r="AS16" s="170">
        <v>37</v>
      </c>
      <c r="AT16" s="170">
        <v>16</v>
      </c>
    </row>
    <row r="17" spans="27:46" s="139" customFormat="1" ht="22.9" customHeight="1" x14ac:dyDescent="0.4">
      <c r="AA17" s="289" t="s">
        <v>121</v>
      </c>
      <c r="AB17" s="290"/>
      <c r="AC17" s="290"/>
      <c r="AD17" s="291"/>
      <c r="AE17" s="274">
        <v>44</v>
      </c>
      <c r="AF17" s="275"/>
      <c r="AG17" s="303"/>
      <c r="AH17" s="304"/>
      <c r="AI17" s="305"/>
      <c r="AJ17" s="169"/>
      <c r="AK17" s="272"/>
      <c r="AL17" s="272"/>
      <c r="AM17" s="272"/>
      <c r="AN17" s="272"/>
      <c r="AO17" s="272"/>
      <c r="AP17" s="272"/>
      <c r="AQ17"/>
      <c r="AR17"/>
      <c r="AS17" s="170">
        <v>38</v>
      </c>
      <c r="AT17" s="170">
        <v>17</v>
      </c>
    </row>
    <row r="18" spans="27:46" s="139" customFormat="1" ht="30" customHeight="1" x14ac:dyDescent="0.25">
      <c r="AA18" s="289"/>
      <c r="AB18" s="290"/>
      <c r="AC18" s="290"/>
      <c r="AD18" s="291"/>
      <c r="AE18" s="274"/>
      <c r="AF18" s="275"/>
      <c r="AG18" s="303"/>
      <c r="AH18" s="304"/>
      <c r="AI18" s="305"/>
      <c r="AJ18" s="166"/>
      <c r="AK18" s="272"/>
      <c r="AL18" s="272"/>
      <c r="AM18" s="272"/>
      <c r="AN18" s="272"/>
      <c r="AO18" s="272"/>
      <c r="AP18" s="272"/>
      <c r="AQ18"/>
      <c r="AR18"/>
      <c r="AS18" s="170">
        <v>39</v>
      </c>
      <c r="AT18" s="170">
        <v>18</v>
      </c>
    </row>
    <row r="19" spans="27:46" s="139" customFormat="1" ht="30" customHeight="1" x14ac:dyDescent="0.25">
      <c r="AA19" s="289"/>
      <c r="AB19" s="290"/>
      <c r="AC19" s="290"/>
      <c r="AD19" s="291"/>
      <c r="AE19" s="274"/>
      <c r="AF19" s="275"/>
      <c r="AG19" s="303"/>
      <c r="AH19" s="304"/>
      <c r="AI19" s="305"/>
      <c r="AK19" s="272"/>
      <c r="AL19" s="272"/>
      <c r="AM19" s="272"/>
      <c r="AN19" s="272"/>
      <c r="AO19" s="272"/>
      <c r="AP19" s="272"/>
      <c r="AQ19"/>
      <c r="AR19"/>
      <c r="AS19" s="170">
        <v>40</v>
      </c>
      <c r="AT19" s="170">
        <v>19</v>
      </c>
    </row>
    <row r="20" spans="27:46" s="139" customFormat="1" ht="19.899999999999999" customHeight="1" x14ac:dyDescent="0.25">
      <c r="AA20" s="289"/>
      <c r="AB20" s="290"/>
      <c r="AC20" s="290"/>
      <c r="AD20" s="291"/>
      <c r="AE20" s="274"/>
      <c r="AF20" s="275"/>
      <c r="AG20" s="303"/>
      <c r="AH20" s="304"/>
      <c r="AI20" s="305"/>
      <c r="AK20" s="272"/>
      <c r="AL20" s="272"/>
      <c r="AM20" s="272"/>
      <c r="AN20" s="272"/>
      <c r="AO20" s="272"/>
      <c r="AP20" s="272"/>
      <c r="AQ20"/>
      <c r="AR20"/>
      <c r="AS20" s="170">
        <v>41</v>
      </c>
      <c r="AT20" s="170">
        <v>20</v>
      </c>
    </row>
    <row r="21" spans="27:46" s="139" customFormat="1" ht="19.899999999999999" customHeight="1" thickBot="1" x14ac:dyDescent="0.3">
      <c r="AA21" s="292"/>
      <c r="AB21" s="293"/>
      <c r="AC21" s="293"/>
      <c r="AD21" s="294"/>
      <c r="AE21" s="276"/>
      <c r="AF21" s="277"/>
      <c r="AG21" s="306"/>
      <c r="AH21" s="307"/>
      <c r="AI21" s="308"/>
      <c r="AK21" s="272"/>
      <c r="AL21" s="272"/>
      <c r="AM21" s="272"/>
      <c r="AN21" s="272"/>
      <c r="AO21" s="272"/>
      <c r="AP21" s="272"/>
      <c r="AS21" s="170">
        <v>42</v>
      </c>
      <c r="AT21" s="170">
        <v>21</v>
      </c>
    </row>
    <row r="22" spans="27:46" s="139" customFormat="1" ht="19.899999999999999" customHeight="1" x14ac:dyDescent="0.25">
      <c r="AG22" s="170" t="s">
        <v>40</v>
      </c>
      <c r="AH22" s="170">
        <v>21.3</v>
      </c>
      <c r="AS22" s="170">
        <v>43</v>
      </c>
      <c r="AT22" s="170">
        <v>22</v>
      </c>
    </row>
    <row r="23" spans="27:46" s="139" customFormat="1" ht="27.6" customHeight="1" x14ac:dyDescent="0.25"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170">
        <v>44</v>
      </c>
      <c r="AT23" s="170">
        <v>23</v>
      </c>
    </row>
    <row r="24" spans="27:46" s="139" customFormat="1" ht="15" customHeight="1" x14ac:dyDescent="0.25"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170">
        <v>45</v>
      </c>
      <c r="AT24" s="170">
        <v>24</v>
      </c>
    </row>
    <row r="25" spans="27:46" s="139" customFormat="1" ht="18" customHeight="1" x14ac:dyDescent="0.25"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170">
        <v>46</v>
      </c>
      <c r="AT25" s="170">
        <v>25</v>
      </c>
    </row>
    <row r="26" spans="27:46" s="139" customFormat="1" ht="19.899999999999999" customHeight="1" x14ac:dyDescent="0.25">
      <c r="AS26" s="170">
        <v>47</v>
      </c>
      <c r="AT26" s="170">
        <v>26</v>
      </c>
    </row>
    <row r="27" spans="27:46" s="139" customFormat="1" ht="19.899999999999999" customHeight="1" x14ac:dyDescent="0.25">
      <c r="AS27" s="170">
        <v>48</v>
      </c>
      <c r="AT27" s="170">
        <v>27</v>
      </c>
    </row>
    <row r="28" spans="27:46" s="139" customFormat="1" ht="19.899999999999999" customHeight="1" x14ac:dyDescent="0.25">
      <c r="AS28" s="170">
        <v>49</v>
      </c>
      <c r="AT28" s="170">
        <v>28</v>
      </c>
    </row>
    <row r="29" spans="27:46" s="139" customFormat="1" ht="15" customHeight="1" x14ac:dyDescent="0.25">
      <c r="AS29" s="170">
        <v>50</v>
      </c>
      <c r="AT29" s="170">
        <v>29</v>
      </c>
    </row>
    <row r="30" spans="27:46" s="139" customFormat="1" ht="13.9" customHeight="1" x14ac:dyDescent="0.25">
      <c r="AS30" s="170">
        <v>51</v>
      </c>
      <c r="AT30" s="170">
        <v>30</v>
      </c>
    </row>
    <row r="31" spans="27:46" s="139" customFormat="1" ht="13.9" customHeight="1" x14ac:dyDescent="0.25">
      <c r="AS31" s="170">
        <v>52</v>
      </c>
      <c r="AT31" s="170">
        <v>31</v>
      </c>
    </row>
    <row r="32" spans="27:46" s="139" customFormat="1" ht="13.9" customHeight="1" x14ac:dyDescent="0.25">
      <c r="AS32" s="170">
        <v>53</v>
      </c>
      <c r="AT32" s="170">
        <v>32</v>
      </c>
    </row>
    <row r="33" spans="32:46" s="139" customFormat="1" ht="13.9" customHeight="1" x14ac:dyDescent="0.25">
      <c r="AS33" s="170">
        <v>54</v>
      </c>
      <c r="AT33" s="170">
        <v>33</v>
      </c>
    </row>
    <row r="34" spans="32:46" s="139" customFormat="1" ht="4.9000000000000004" customHeight="1" x14ac:dyDescent="0.25">
      <c r="AS34" s="170">
        <v>55</v>
      </c>
      <c r="AT34" s="170">
        <v>34</v>
      </c>
    </row>
    <row r="35" spans="32:46" s="139" customFormat="1" ht="19.899999999999999" customHeight="1" x14ac:dyDescent="0.25">
      <c r="AF35"/>
      <c r="AS35" s="170">
        <v>56</v>
      </c>
      <c r="AT35" s="170">
        <v>35</v>
      </c>
    </row>
    <row r="36" spans="32:46" s="139" customFormat="1" ht="28.9" customHeight="1" x14ac:dyDescent="0.25">
      <c r="AS36" s="170">
        <v>57</v>
      </c>
      <c r="AT36" s="170">
        <v>36</v>
      </c>
    </row>
    <row r="37" spans="32:46" s="139" customFormat="1" ht="19.149999999999999" customHeight="1" x14ac:dyDescent="0.25">
      <c r="AS37" s="170">
        <v>58</v>
      </c>
      <c r="AT37" s="170">
        <v>37</v>
      </c>
    </row>
    <row r="38" spans="32:46" s="139" customFormat="1" ht="19.149999999999999" customHeight="1" x14ac:dyDescent="0.25">
      <c r="AS38" s="170">
        <v>59</v>
      </c>
      <c r="AT38" s="170">
        <v>38</v>
      </c>
    </row>
    <row r="39" spans="32:46" s="139" customFormat="1" ht="19.149999999999999" customHeight="1" x14ac:dyDescent="0.25">
      <c r="AS39" s="170">
        <v>60</v>
      </c>
      <c r="AT39" s="170">
        <v>39</v>
      </c>
    </row>
    <row r="40" spans="32:46" s="139" customFormat="1" ht="19.149999999999999" customHeight="1" x14ac:dyDescent="0.25">
      <c r="AS40" s="170">
        <v>61</v>
      </c>
      <c r="AT40" s="170">
        <v>40</v>
      </c>
    </row>
    <row r="41" spans="32:46" s="139" customFormat="1" ht="19.149999999999999" customHeight="1" x14ac:dyDescent="0.25">
      <c r="AS41" s="170">
        <v>62</v>
      </c>
      <c r="AT41" s="170">
        <v>41</v>
      </c>
    </row>
    <row r="42" spans="32:46" s="139" customFormat="1" ht="19.149999999999999" customHeight="1" x14ac:dyDescent="0.25">
      <c r="AS42" s="170">
        <v>63</v>
      </c>
      <c r="AT42" s="170">
        <v>42</v>
      </c>
    </row>
    <row r="43" spans="32:46" s="139" customFormat="1" ht="19.149999999999999" customHeight="1" x14ac:dyDescent="0.25">
      <c r="AS43" s="170">
        <v>64</v>
      </c>
      <c r="AT43" s="170">
        <v>43</v>
      </c>
    </row>
    <row r="44" spans="32:46" s="139" customFormat="1" ht="19.149999999999999" customHeight="1" x14ac:dyDescent="0.25">
      <c r="AS44" s="170">
        <v>65</v>
      </c>
      <c r="AT44" s="170">
        <v>44</v>
      </c>
    </row>
    <row r="45" spans="32:46" s="139" customFormat="1" x14ac:dyDescent="0.25">
      <c r="AS45" s="170">
        <v>66</v>
      </c>
      <c r="AT45" s="170">
        <v>45</v>
      </c>
    </row>
    <row r="46" spans="32:46" s="139" customFormat="1" ht="13.9" customHeight="1" x14ac:dyDescent="0.25">
      <c r="AS46" s="170">
        <v>67</v>
      </c>
      <c r="AT46" s="170">
        <v>46</v>
      </c>
    </row>
    <row r="47" spans="32:46" s="139" customFormat="1" ht="13.9" customHeight="1" x14ac:dyDescent="0.25">
      <c r="AS47" s="170">
        <v>68</v>
      </c>
      <c r="AT47" s="170">
        <v>47</v>
      </c>
    </row>
    <row r="48" spans="32:46" s="139" customFormat="1" ht="13.9" customHeight="1" x14ac:dyDescent="0.25">
      <c r="AS48" s="170">
        <v>69</v>
      </c>
      <c r="AT48" s="170">
        <v>48</v>
      </c>
    </row>
    <row r="49" spans="1:46" s="139" customFormat="1" ht="13.9" customHeight="1" x14ac:dyDescent="0.25">
      <c r="AS49" s="170">
        <v>70</v>
      </c>
      <c r="AT49" s="170">
        <v>49</v>
      </c>
    </row>
    <row r="50" spans="1:46" s="139" customFormat="1" ht="13.9" customHeight="1" x14ac:dyDescent="0.25">
      <c r="AS50" s="170">
        <v>71</v>
      </c>
      <c r="AT50" s="170">
        <v>50</v>
      </c>
    </row>
    <row r="51" spans="1:46" s="139" customFormat="1" ht="9" customHeight="1" x14ac:dyDescent="0.25">
      <c r="A51" s="139" t="s">
        <v>23</v>
      </c>
      <c r="AS51" s="170">
        <v>72</v>
      </c>
      <c r="AT51" s="170">
        <v>51</v>
      </c>
    </row>
    <row r="52" spans="1:46" s="139" customFormat="1" ht="19.899999999999999" customHeight="1" x14ac:dyDescent="0.25">
      <c r="AS52" s="170">
        <v>73</v>
      </c>
      <c r="AT52" s="170">
        <v>52</v>
      </c>
    </row>
    <row r="53" spans="1:46" s="139" customFormat="1" ht="19.899999999999999" customHeight="1" x14ac:dyDescent="0.25">
      <c r="AS53" s="170">
        <v>74</v>
      </c>
      <c r="AT53" s="170">
        <v>53</v>
      </c>
    </row>
    <row r="54" spans="1:46" s="139" customFormat="1" ht="19.899999999999999" customHeight="1" x14ac:dyDescent="0.25">
      <c r="AS54" s="170">
        <v>75</v>
      </c>
      <c r="AT54" s="170">
        <v>54</v>
      </c>
    </row>
    <row r="55" spans="1:46" s="139" customFormat="1" ht="19.899999999999999" customHeight="1" x14ac:dyDescent="0.25">
      <c r="AS55" s="170">
        <v>76</v>
      </c>
      <c r="AT55" s="170">
        <v>55</v>
      </c>
    </row>
    <row r="56" spans="1:46" s="139" customFormat="1" ht="19.899999999999999" customHeight="1" x14ac:dyDescent="0.25">
      <c r="AS56" s="170">
        <v>77</v>
      </c>
      <c r="AT56" s="170">
        <v>56</v>
      </c>
    </row>
    <row r="57" spans="1:46" s="139" customFormat="1" ht="19.899999999999999" customHeight="1" x14ac:dyDescent="0.25">
      <c r="AS57" s="170">
        <v>78</v>
      </c>
      <c r="AT57" s="170">
        <v>57</v>
      </c>
    </row>
    <row r="58" spans="1:46" s="139" customFormat="1" ht="19.899999999999999" customHeight="1" x14ac:dyDescent="0.25">
      <c r="AS58" s="170">
        <v>79</v>
      </c>
      <c r="AT58" s="170">
        <v>58</v>
      </c>
    </row>
    <row r="59" spans="1:46" s="139" customFormat="1" ht="19.899999999999999" customHeight="1" x14ac:dyDescent="0.25">
      <c r="AS59" s="170">
        <v>80</v>
      </c>
      <c r="AT59" s="170">
        <v>59</v>
      </c>
    </row>
    <row r="60" spans="1:46" s="139" customFormat="1" ht="19.899999999999999" customHeight="1" x14ac:dyDescent="0.25">
      <c r="AS60" s="170">
        <v>81</v>
      </c>
      <c r="AT60" s="170">
        <v>60</v>
      </c>
    </row>
    <row r="61" spans="1:46" s="139" customFormat="1" ht="19.899999999999999" customHeight="1" x14ac:dyDescent="0.25">
      <c r="AS61" s="170">
        <v>82</v>
      </c>
      <c r="AT61" s="170">
        <v>61</v>
      </c>
    </row>
    <row r="62" spans="1:46" s="139" customFormat="1" ht="19.899999999999999" customHeight="1" x14ac:dyDescent="0.25">
      <c r="AS62" s="170">
        <v>83</v>
      </c>
      <c r="AT62" s="170">
        <v>62</v>
      </c>
    </row>
    <row r="63" spans="1:46" s="139" customFormat="1" ht="19.899999999999999" customHeight="1" x14ac:dyDescent="0.25">
      <c r="AS63" s="170">
        <v>84</v>
      </c>
      <c r="AT63" s="170">
        <v>63</v>
      </c>
    </row>
    <row r="64" spans="1:46" s="139" customFormat="1" ht="19.899999999999999" customHeight="1" x14ac:dyDescent="0.25">
      <c r="AS64" s="170">
        <v>85</v>
      </c>
      <c r="AT64" s="170">
        <v>64</v>
      </c>
    </row>
    <row r="65" spans="2:46" s="139" customFormat="1" ht="19.899999999999999" customHeight="1" x14ac:dyDescent="0.25">
      <c r="AS65" s="170">
        <v>86</v>
      </c>
      <c r="AT65" s="170">
        <v>65</v>
      </c>
    </row>
    <row r="66" spans="2:46" s="139" customFormat="1" ht="19.899999999999999" customHeight="1" x14ac:dyDescent="0.25">
      <c r="AS66" s="170">
        <v>87</v>
      </c>
      <c r="AT66" s="170">
        <v>66</v>
      </c>
    </row>
    <row r="67" spans="2:46" s="139" customFormat="1" x14ac:dyDescent="0.25">
      <c r="AS67" s="170">
        <v>88</v>
      </c>
      <c r="AT67" s="170">
        <v>67</v>
      </c>
    </row>
    <row r="68" spans="2:46" x14ac:dyDescent="0.25">
      <c r="AC68" s="180">
        <v>-11</v>
      </c>
      <c r="AD68" s="180">
        <v>10.5</v>
      </c>
      <c r="AS68" s="170">
        <v>89</v>
      </c>
      <c r="AT68" s="170">
        <v>68</v>
      </c>
    </row>
    <row r="69" spans="2:46" x14ac:dyDescent="0.25">
      <c r="S69" s="296" t="s">
        <v>7</v>
      </c>
      <c r="T69" s="296"/>
      <c r="U69" s="296"/>
      <c r="W69" s="180" t="e">
        <f>IF('Départ - Arrivée'!#REF!=Y69,'Départ - Arrivée'!#REF!,IF('Départ - Arrivée'!#REF!=Y69,'Départ - Arrivée'!#REF!,IF('Départ - Arrivée'!#REF!=Y69,'Départ - Arrivée'!#REF!,IF('Départ - Arrivée'!#REF!=Y69,'Départ - Arrivée'!#REF!,IF('Départ - Arrivée'!#REF!=Y69,'Départ - Arrivée'!#REF!,IF('Départ - Arrivée'!#REF!=Y69,'Départ - Arrivée'!#REF!,""))))))</f>
        <v>#REF!</v>
      </c>
      <c r="Y69" s="180">
        <v>1</v>
      </c>
      <c r="AB69" s="273">
        <v>1</v>
      </c>
      <c r="AC69" s="273"/>
      <c r="AD69" s="273"/>
      <c r="AS69" s="170">
        <v>90</v>
      </c>
      <c r="AT69" s="170">
        <v>69</v>
      </c>
    </row>
    <row r="70" spans="2:46" ht="17.45" customHeight="1" x14ac:dyDescent="0.25">
      <c r="S70" s="296"/>
      <c r="T70" s="296"/>
      <c r="U70" s="296"/>
      <c r="W70" s="180" t="e">
        <f>IF('Départ - Arrivée'!#REF!=Y70,'Départ - Arrivée'!#REF!,IF('Départ - Arrivée'!#REF!=Y70,'Départ - Arrivée'!#REF!,IF('Départ - Arrivée'!#REF!=Y70,'Départ - Arrivée'!#REF!,IF('Départ - Arrivée'!#REF!=Y70,'Départ - Arrivée'!#REF!,IF('Départ - Arrivée'!#REF!=Y70,'Départ - Arrivée'!#REF!,IF('Départ - Arrivée'!#REF!=Y70,'Départ - Arrivée'!#REF!,""))))))</f>
        <v>#REF!</v>
      </c>
      <c r="Y70" s="180">
        <f t="shared" ref="Y70:Y101" si="0">Y69+1</f>
        <v>2</v>
      </c>
      <c r="AB70" s="273"/>
      <c r="AC70" s="273"/>
      <c r="AD70" s="273"/>
      <c r="AS70" s="170">
        <v>91</v>
      </c>
      <c r="AT70" s="170">
        <v>70</v>
      </c>
    </row>
    <row r="71" spans="2:46" ht="14.45" customHeight="1" x14ac:dyDescent="0.25">
      <c r="B71" s="273" t="s">
        <v>6</v>
      </c>
      <c r="C71" s="273"/>
      <c r="D71" s="273"/>
      <c r="E71" s="181"/>
      <c r="S71" s="182" t="s">
        <v>4</v>
      </c>
      <c r="T71" s="182" t="s">
        <v>3</v>
      </c>
      <c r="U71" s="182" t="s">
        <v>2</v>
      </c>
      <c r="W71" s="180" t="e">
        <f>IF('Départ - Arrivée'!#REF!=Y71,'Départ - Arrivée'!#REF!,IF('Départ - Arrivée'!#REF!=Y71,'Départ - Arrivée'!#REF!,IF('Départ - Arrivée'!#REF!=Y71,'Départ - Arrivée'!#REF!,IF('Départ - Arrivée'!#REF!=Y71,'Départ - Arrivée'!#REF!,IF('Départ - Arrivée'!#REF!=Y71,'Départ - Arrivée'!#REF!,IF('Départ - Arrivée'!#REF!=Y71,'Départ - Arrivée'!#REF!,""))))))</f>
        <v>#REF!</v>
      </c>
      <c r="Y71" s="180">
        <f t="shared" si="0"/>
        <v>3</v>
      </c>
      <c r="AB71" s="182" t="s">
        <v>4</v>
      </c>
      <c r="AC71" s="182" t="s">
        <v>3</v>
      </c>
      <c r="AD71" s="182" t="s">
        <v>2</v>
      </c>
      <c r="AS71" s="170">
        <v>92</v>
      </c>
      <c r="AT71" s="170">
        <v>71</v>
      </c>
    </row>
    <row r="72" spans="2:46" ht="14.45" customHeight="1" x14ac:dyDescent="0.25">
      <c r="B72" s="273"/>
      <c r="C72" s="273"/>
      <c r="D72" s="273"/>
      <c r="E72" s="181"/>
      <c r="G72" s="295" t="s">
        <v>5</v>
      </c>
      <c r="H72" s="295"/>
      <c r="I72" s="295"/>
      <c r="J72" s="295"/>
      <c r="K72" s="295"/>
      <c r="L72" s="295"/>
      <c r="S72" s="182">
        <v>1</v>
      </c>
      <c r="T72" s="182" t="e">
        <f>IF(#REF!=S72,AC72,IF(#REF!=S72,AC72,IF(#REF!=S72,AC72,IF(#REF!=S72,AC72,IF(#REF!=S72,AC72,IF(#REF!=S72,AC72,0))))))</f>
        <v>#REF!</v>
      </c>
      <c r="U72" s="182" t="e">
        <f>IF(#REF!=S72,AD72,IF(#REF!=S72,AD72,IF(#REF!=S72,AD72,IF(#REF!=S72,AD72,IF(#REF!=S72,AD72,IF(#REF!=S72,AD72,0))))))</f>
        <v>#REF!</v>
      </c>
      <c r="W72" s="180" t="e">
        <f>IF('Départ - Arrivée'!#REF!=Y72,'Départ - Arrivée'!#REF!,IF('Départ - Arrivée'!#REF!=Y72,'Départ - Arrivée'!#REF!,IF('Départ - Arrivée'!#REF!=Y72,'Départ - Arrivée'!#REF!,IF('Départ - Arrivée'!#REF!=Y72,'Départ - Arrivée'!#REF!,IF('Départ - Arrivée'!#REF!=Y72,'Départ - Arrivée'!#REF!,IF('Départ - Arrivée'!#REF!=Y72,'Départ - Arrivée'!#REF!,""))))))</f>
        <v>#REF!</v>
      </c>
      <c r="Y72" s="180">
        <f t="shared" si="0"/>
        <v>4</v>
      </c>
      <c r="AB72" s="180">
        <f t="shared" ref="AB72:AB103" si="1">B74</f>
        <v>1</v>
      </c>
      <c r="AC72" s="180">
        <f t="shared" ref="AC72:AC103" si="2">C74+$AC$68</f>
        <v>10.8</v>
      </c>
      <c r="AD72" s="180">
        <f t="shared" ref="AD72:AD103" si="3">D74+$AD$68</f>
        <v>101</v>
      </c>
      <c r="AS72" s="170">
        <v>93</v>
      </c>
      <c r="AT72" s="170">
        <v>72</v>
      </c>
    </row>
    <row r="73" spans="2:46" ht="14.45" customHeight="1" x14ac:dyDescent="0.25">
      <c r="B73" s="182" t="s">
        <v>4</v>
      </c>
      <c r="C73" s="182" t="s">
        <v>3</v>
      </c>
      <c r="D73" s="182" t="s">
        <v>2</v>
      </c>
      <c r="G73" s="295"/>
      <c r="H73" s="295"/>
      <c r="I73" s="295"/>
      <c r="J73" s="295"/>
      <c r="K73" s="295"/>
      <c r="L73" s="295"/>
      <c r="S73" s="182">
        <v>2</v>
      </c>
      <c r="T73" s="182" t="e">
        <f>IF(#REF!=S73,AC73,IF(#REF!=S73,AC73,IF(#REF!=S73,AC73,IF(#REF!=S73,AC73,IF(#REF!=S73,AC73,IF(#REF!=S73,AC73,0))))))</f>
        <v>#REF!</v>
      </c>
      <c r="U73" s="182" t="e">
        <f>IF(#REF!=S73,AD73,IF(#REF!=S73,AD73,IF(#REF!=S73,AD73,IF(#REF!=S73,AD73,IF(#REF!=S73,AD73,IF(#REF!=S73,AD73,0))))))</f>
        <v>#REF!</v>
      </c>
      <c r="W73" s="180" t="e">
        <f>IF('Départ - Arrivée'!#REF!=Y73,'Départ - Arrivée'!#REF!,IF('Départ - Arrivée'!#REF!=Y73,'Départ - Arrivée'!#REF!,IF('Départ - Arrivée'!#REF!=Y73,'Départ - Arrivée'!#REF!,IF('Départ - Arrivée'!#REF!=Y73,'Départ - Arrivée'!#REF!,IF('Départ - Arrivée'!#REF!=Y73,'Départ - Arrivée'!#REF!,IF('Départ - Arrivée'!#REF!=Y73,'Départ - Arrivée'!#REF!,""))))))</f>
        <v>#REF!</v>
      </c>
      <c r="Y73" s="180">
        <f t="shared" si="0"/>
        <v>5</v>
      </c>
      <c r="AB73" s="180">
        <f t="shared" si="1"/>
        <v>2</v>
      </c>
      <c r="AC73" s="180">
        <f t="shared" si="2"/>
        <v>10.8</v>
      </c>
      <c r="AD73" s="180">
        <f t="shared" si="3"/>
        <v>98.1</v>
      </c>
      <c r="AS73" s="170">
        <v>94</v>
      </c>
      <c r="AT73" s="170">
        <v>73</v>
      </c>
    </row>
    <row r="74" spans="2:46" ht="23.25" x14ac:dyDescent="0.3">
      <c r="B74" s="180">
        <v>1</v>
      </c>
      <c r="C74" s="180">
        <v>21.8</v>
      </c>
      <c r="D74" s="180">
        <v>90.5</v>
      </c>
      <c r="F74" s="183" t="s">
        <v>1</v>
      </c>
      <c r="G74" s="184" t="e">
        <f>IF(#REF!="","",INDEX($S$72:$U$147,MATCH(#REF!,$S$72:$S$147,0),2))</f>
        <v>#REF!</v>
      </c>
      <c r="H74" s="184" t="e">
        <f>IF(#REF!="","",INDEX($S$72:$U$147,MATCH(#REF!,$S$72:$S$147,0),2))</f>
        <v>#REF!</v>
      </c>
      <c r="I74" s="184" t="e">
        <f>IF(#REF!="","",INDEX($S$72:$U$147,MATCH(#REF!,$S$72:$S$147,0),2))</f>
        <v>#REF!</v>
      </c>
      <c r="J74" s="184" t="e">
        <f>IF(#REF!="","",INDEX($S$72:$U$147,MATCH(#REF!,$S$72:$S$147,0),2))</f>
        <v>#REF!</v>
      </c>
      <c r="K74" s="184" t="e">
        <f>IF(#REF!="","",INDEX($S$72:$U$147,MATCH(#REF!,$S$72:$S$147,0),2))</f>
        <v>#REF!</v>
      </c>
      <c r="L74" s="184" t="e">
        <f>IF(#REF!="","",INDEX($S$72:$U$147,MATCH(#REF!,$S$72:$S$147,0),2))</f>
        <v>#REF!</v>
      </c>
      <c r="S74" s="182">
        <v>3</v>
      </c>
      <c r="T74" s="182" t="e">
        <f>IF(#REF!=S74,AC74,IF(#REF!=S74,AC74,IF(#REF!=S74,AC74,IF(#REF!=S74,AC74,IF(#REF!=S74,AC74,IF(#REF!=S74,AC74,0))))))</f>
        <v>#REF!</v>
      </c>
      <c r="U74" s="182" t="e">
        <f>IF(#REF!=S74,AD74,IF(#REF!=S74,AD74,IF(#REF!=S74,AD74,IF(#REF!=S74,AD74,IF(#REF!=S74,AD74,IF(#REF!=S74,AD74,0))))))</f>
        <v>#REF!</v>
      </c>
      <c r="W74" s="180" t="e">
        <f>IF('Départ - Arrivée'!#REF!=Y74,'Départ - Arrivée'!#REF!,IF('Départ - Arrivée'!#REF!=Y74,'Départ - Arrivée'!#REF!,IF('Départ - Arrivée'!#REF!=Y74,'Départ - Arrivée'!#REF!,IF('Départ - Arrivée'!#REF!=Y74,'Départ - Arrivée'!#REF!,IF('Départ - Arrivée'!#REF!=Y74,'Départ - Arrivée'!#REF!,IF('Départ - Arrivée'!#REF!=Y74,'Départ - Arrivée'!#REF!,""))))))</f>
        <v>#REF!</v>
      </c>
      <c r="Y74" s="180">
        <f t="shared" si="0"/>
        <v>6</v>
      </c>
      <c r="AB74" s="180">
        <f t="shared" si="1"/>
        <v>3</v>
      </c>
      <c r="AC74" s="180">
        <f t="shared" si="2"/>
        <v>7.8000000000000007</v>
      </c>
      <c r="AD74" s="180">
        <f t="shared" si="3"/>
        <v>98.1</v>
      </c>
      <c r="AS74" s="170">
        <v>95</v>
      </c>
      <c r="AT74" s="170">
        <v>74</v>
      </c>
    </row>
    <row r="75" spans="2:46" ht="23.25" x14ac:dyDescent="0.3">
      <c r="B75" s="180">
        <v>2</v>
      </c>
      <c r="C75" s="180">
        <v>21.8</v>
      </c>
      <c r="D75" s="180">
        <v>87.6</v>
      </c>
      <c r="F75" s="183" t="s">
        <v>0</v>
      </c>
      <c r="G75" s="184" t="e">
        <f>IF(#REF!="","",INDEX($S$72:$U$147,MATCH(#REF!,$S$72:$S$147,0),3))</f>
        <v>#REF!</v>
      </c>
      <c r="H75" s="184" t="e">
        <f>IF(#REF!="","",INDEX($S$72:$U$147,MATCH(#REF!,$S$72:$S$147,0),3))</f>
        <v>#REF!</v>
      </c>
      <c r="I75" s="184" t="e">
        <f>IF(#REF!="","",INDEX($S$72:$U$147,MATCH(#REF!,$S$72:$S$147,0),3))</f>
        <v>#REF!</v>
      </c>
      <c r="J75" s="184" t="e">
        <f>IF(#REF!="","",INDEX($S$72:$U$147,MATCH(#REF!,$S$72:$S$147,0),3))</f>
        <v>#REF!</v>
      </c>
      <c r="K75" s="184" t="e">
        <f>IF(#REF!="","",INDEX($S$72:$U$147,MATCH(#REF!,$S$72:$S$147,0),3))</f>
        <v>#REF!</v>
      </c>
      <c r="L75" s="184" t="e">
        <f>IF(#REF!="","",INDEX($S$72:$U$147,MATCH(#REF!,$S$72:$S$147,0),3))</f>
        <v>#REF!</v>
      </c>
      <c r="S75" s="182">
        <v>4</v>
      </c>
      <c r="T75" s="182" t="e">
        <f>IF(#REF!=S75,AC75,IF(#REF!=S75,AC75,IF(#REF!=S75,AC75,IF(#REF!=S75,AC75,IF(#REF!=S75,AC75,IF(#REF!=S75,AC75,0))))))</f>
        <v>#REF!</v>
      </c>
      <c r="U75" s="182" t="e">
        <f>IF(#REF!=S75,AD75,IF(#REF!=S75,AD75,IF(#REF!=S75,AD75,IF(#REF!=S75,AD75,IF(#REF!=S75,AD75,IF(#REF!=S75,AD75,0))))))</f>
        <v>#REF!</v>
      </c>
      <c r="W75" s="180" t="e">
        <f>IF('Départ - Arrivée'!#REF!=Y75,'Départ - Arrivée'!#REF!,IF('Départ - Arrivée'!#REF!=Y75,'Départ - Arrivée'!#REF!,IF('Départ - Arrivée'!#REF!=Y75,'Départ - Arrivée'!#REF!,IF('Départ - Arrivée'!#REF!=Y75,'Départ - Arrivée'!#REF!,IF('Départ - Arrivée'!#REF!=Y75,'Départ - Arrivée'!#REF!,IF('Départ - Arrivée'!#REF!=Y75,'Départ - Arrivée'!#REF!,""))))))</f>
        <v>#REF!</v>
      </c>
      <c r="Y75" s="180">
        <f t="shared" si="0"/>
        <v>7</v>
      </c>
      <c r="AB75" s="180">
        <f t="shared" si="1"/>
        <v>4</v>
      </c>
      <c r="AC75" s="180">
        <f t="shared" si="2"/>
        <v>9.8000000000000007</v>
      </c>
      <c r="AD75" s="180">
        <f t="shared" si="3"/>
        <v>91</v>
      </c>
      <c r="AS75" s="170">
        <v>96</v>
      </c>
      <c r="AT75" s="170">
        <v>75</v>
      </c>
    </row>
    <row r="76" spans="2:46" x14ac:dyDescent="0.25">
      <c r="B76" s="180">
        <v>3</v>
      </c>
      <c r="C76" s="180">
        <v>18.8</v>
      </c>
      <c r="D76" s="180">
        <v>87.6</v>
      </c>
      <c r="S76" s="182">
        <v>5</v>
      </c>
      <c r="T76" s="182" t="e">
        <f>IF(#REF!=S76,AC76,IF(#REF!=S76,AC76,IF(#REF!=S76,AC76,IF(#REF!=S76,AC76,IF(#REF!=S76,AC76,IF(#REF!=S76,AC76,0))))))</f>
        <v>#REF!</v>
      </c>
      <c r="U76" s="182" t="e">
        <f>IF(#REF!=S76,AD76,IF(#REF!=S76,AD76,IF(#REF!=S76,AD76,IF(#REF!=S76,AD76,IF(#REF!=S76,AD76,IF(#REF!=S76,AD76,0))))))</f>
        <v>#REF!</v>
      </c>
      <c r="W76" s="180" t="e">
        <f>IF('Départ - Arrivée'!#REF!=Y76,'Départ - Arrivée'!#REF!,IF('Départ - Arrivée'!#REF!=Y76,'Départ - Arrivée'!#REF!,IF('Départ - Arrivée'!#REF!=Y76,'Départ - Arrivée'!#REF!,IF('Départ - Arrivée'!#REF!=Y76,'Départ - Arrivée'!#REF!,IF('Départ - Arrivée'!#REF!=Y76,'Départ - Arrivée'!#REF!,IF('Départ - Arrivée'!#REF!=Y76,'Départ - Arrivée'!#REF!,""))))))</f>
        <v>#REF!</v>
      </c>
      <c r="Y76" s="180">
        <f t="shared" si="0"/>
        <v>8</v>
      </c>
      <c r="AB76" s="180">
        <f t="shared" si="1"/>
        <v>5</v>
      </c>
      <c r="AC76" s="180">
        <f t="shared" si="2"/>
        <v>3</v>
      </c>
      <c r="AD76" s="180">
        <f t="shared" si="3"/>
        <v>90.5</v>
      </c>
      <c r="AS76" s="170">
        <v>97</v>
      </c>
      <c r="AT76" s="170">
        <v>76</v>
      </c>
    </row>
    <row r="77" spans="2:46" x14ac:dyDescent="0.25">
      <c r="B77" s="180">
        <v>4</v>
      </c>
      <c r="C77" s="180">
        <v>20.8</v>
      </c>
      <c r="D77" s="180">
        <v>80.5</v>
      </c>
      <c r="S77" s="182">
        <v>6</v>
      </c>
      <c r="T77" s="182" t="e">
        <f>IF(#REF!=S77,AC77,IF(#REF!=S77,AC77,IF(#REF!=S77,AC77,IF(#REF!=S77,AC77,IF(#REF!=S77,AC77,IF(#REF!=S77,AC77,0))))))</f>
        <v>#REF!</v>
      </c>
      <c r="U77" s="182" t="e">
        <f>IF(#REF!=S77,AD77,IF(#REF!=S77,AD77,IF(#REF!=S77,AD77,IF(#REF!=S77,AD77,IF(#REF!=S77,AD77,IF(#REF!=S77,AD77,0))))))</f>
        <v>#REF!</v>
      </c>
      <c r="W77" s="180" t="e">
        <f>IF('Départ - Arrivée'!#REF!=Y77,'Départ - Arrivée'!#REF!,IF('Départ - Arrivée'!#REF!=Y77,'Départ - Arrivée'!#REF!,IF('Départ - Arrivée'!#REF!=Y77,'Départ - Arrivée'!#REF!,IF('Départ - Arrivée'!#REF!=Y77,'Départ - Arrivée'!#REF!,IF('Départ - Arrivée'!#REF!=Y77,'Départ - Arrivée'!#REF!,IF('Départ - Arrivée'!#REF!=Y77,'Départ - Arrivée'!#REF!,""))))))</f>
        <v>#REF!</v>
      </c>
      <c r="Y77" s="180">
        <f t="shared" si="0"/>
        <v>9</v>
      </c>
      <c r="AB77" s="180">
        <f t="shared" si="1"/>
        <v>6</v>
      </c>
      <c r="AC77" s="180">
        <f t="shared" si="2"/>
        <v>5</v>
      </c>
      <c r="AD77" s="180">
        <f t="shared" si="3"/>
        <v>84.5</v>
      </c>
      <c r="AS77" s="170">
        <v>98</v>
      </c>
      <c r="AT77" s="170">
        <v>77</v>
      </c>
    </row>
    <row r="78" spans="2:46" x14ac:dyDescent="0.25">
      <c r="B78" s="180">
        <v>5</v>
      </c>
      <c r="C78" s="180">
        <v>14</v>
      </c>
      <c r="D78" s="180">
        <v>80</v>
      </c>
      <c r="S78" s="182">
        <v>7</v>
      </c>
      <c r="T78" s="182" t="e">
        <f>IF(#REF!=S78,AC78,IF(#REF!=S78,AC78,IF(#REF!=S78,AC78,IF(#REF!=S78,AC78,IF(#REF!=S78,AC78,IF(#REF!=S78,AC78,0))))))</f>
        <v>#REF!</v>
      </c>
      <c r="U78" s="182" t="e">
        <f>IF(#REF!=S78,AD78,IF(#REF!=S78,AD78,IF(#REF!=S78,AD78,IF(#REF!=S78,AD78,IF(#REF!=S78,AD78,IF(#REF!=S78,AD78,0))))))</f>
        <v>#REF!</v>
      </c>
      <c r="W78" s="180" t="e">
        <f>IF('Départ - Arrivée'!#REF!=Y78,'Départ - Arrivée'!#REF!,IF('Départ - Arrivée'!#REF!=Y78,'Départ - Arrivée'!#REF!,IF('Départ - Arrivée'!#REF!=Y78,'Départ - Arrivée'!#REF!,IF('Départ - Arrivée'!#REF!=Y78,'Départ - Arrivée'!#REF!,IF('Départ - Arrivée'!#REF!=Y78,'Départ - Arrivée'!#REF!,IF('Départ - Arrivée'!#REF!=Y78,'Départ - Arrivée'!#REF!,""))))))</f>
        <v>#REF!</v>
      </c>
      <c r="Y78" s="180">
        <f t="shared" si="0"/>
        <v>10</v>
      </c>
      <c r="AB78" s="180">
        <f t="shared" si="1"/>
        <v>7</v>
      </c>
      <c r="AC78" s="180">
        <f t="shared" si="2"/>
        <v>5.5</v>
      </c>
      <c r="AD78" s="180">
        <f t="shared" si="3"/>
        <v>82.5</v>
      </c>
      <c r="AS78" s="170">
        <v>99</v>
      </c>
      <c r="AT78" s="170">
        <v>78</v>
      </c>
    </row>
    <row r="79" spans="2:46" x14ac:dyDescent="0.25">
      <c r="B79" s="180">
        <v>6</v>
      </c>
      <c r="C79" s="180">
        <v>16</v>
      </c>
      <c r="D79" s="180">
        <v>74</v>
      </c>
      <c r="S79" s="182">
        <v>8</v>
      </c>
      <c r="T79" s="182" t="e">
        <f>IF(#REF!=S79,AC79,IF(#REF!=S79,AC79,IF(#REF!=S79,AC79,IF(#REF!=S79,AC79,IF(#REF!=S79,AC79,IF(#REF!=S79,AC79,0))))))</f>
        <v>#REF!</v>
      </c>
      <c r="U79" s="182" t="e">
        <f>IF(#REF!=S79,AD79,IF(#REF!=S79,AD79,IF(#REF!=S79,AD79,IF(#REF!=S79,AD79,IF(#REF!=S79,AD79,IF(#REF!=S79,AD79,0))))))</f>
        <v>#REF!</v>
      </c>
      <c r="W79" s="180" t="e">
        <f>IF('Départ - Arrivée'!#REF!=Y79,'Départ - Arrivée'!#REF!,IF('Départ - Arrivée'!#REF!=Y79,'Départ - Arrivée'!#REF!,IF('Départ - Arrivée'!#REF!=Y79,'Départ - Arrivée'!#REF!,IF('Départ - Arrivée'!#REF!=Y79,'Départ - Arrivée'!#REF!,IF('Départ - Arrivée'!#REF!=Y79,'Départ - Arrivée'!#REF!,IF('Départ - Arrivée'!#REF!=Y79,'Départ - Arrivée'!#REF!,""))))))</f>
        <v>#REF!</v>
      </c>
      <c r="Y79" s="180">
        <f t="shared" si="0"/>
        <v>11</v>
      </c>
      <c r="AB79" s="180">
        <f t="shared" si="1"/>
        <v>8</v>
      </c>
      <c r="AC79" s="180">
        <f t="shared" si="2"/>
        <v>13</v>
      </c>
      <c r="AD79" s="180">
        <f t="shared" si="3"/>
        <v>82</v>
      </c>
      <c r="AS79" s="170"/>
      <c r="AT79" s="170">
        <v>79</v>
      </c>
    </row>
    <row r="80" spans="2:46" x14ac:dyDescent="0.25">
      <c r="B80" s="180">
        <v>7</v>
      </c>
      <c r="C80" s="180">
        <v>16.5</v>
      </c>
      <c r="D80" s="180">
        <v>72</v>
      </c>
      <c r="S80" s="182">
        <v>9</v>
      </c>
      <c r="T80" s="182" t="e">
        <f>IF(#REF!=S80,AC80,IF(#REF!=S80,AC80,IF(#REF!=S80,AC80,IF(#REF!=S80,AC80,IF(#REF!=S80,AC80,IF(#REF!=S80,AC80,0))))))</f>
        <v>#REF!</v>
      </c>
      <c r="U80" s="182" t="e">
        <f>IF(#REF!=S80,AD80,IF(#REF!=S80,AD80,IF(#REF!=S80,AD80,IF(#REF!=S80,AD80,IF(#REF!=S80,AD80,IF(#REF!=S80,AD80,0))))))</f>
        <v>#REF!</v>
      </c>
      <c r="W80" s="180" t="e">
        <f>IF('Départ - Arrivée'!#REF!=Y80,'Départ - Arrivée'!#REF!,IF('Départ - Arrivée'!#REF!=Y80,'Départ - Arrivée'!#REF!,IF('Départ - Arrivée'!#REF!=Y80,'Départ - Arrivée'!#REF!,IF('Départ - Arrivée'!#REF!=Y80,'Départ - Arrivée'!#REF!,IF('Départ - Arrivée'!#REF!=Y80,'Départ - Arrivée'!#REF!,IF('Départ - Arrivée'!#REF!=Y80,'Départ - Arrivée'!#REF!,""))))))</f>
        <v>#REF!</v>
      </c>
      <c r="Y80" s="180">
        <f t="shared" si="0"/>
        <v>12</v>
      </c>
      <c r="AB80" s="180">
        <f t="shared" si="1"/>
        <v>9</v>
      </c>
      <c r="AC80" s="180">
        <f t="shared" si="2"/>
        <v>13</v>
      </c>
      <c r="AD80" s="180">
        <f t="shared" si="3"/>
        <v>89.5</v>
      </c>
      <c r="AS80" s="170"/>
      <c r="AT80" s="170">
        <v>80</v>
      </c>
    </row>
    <row r="81" spans="2:46" ht="14.45" customHeight="1" x14ac:dyDescent="0.4">
      <c r="B81" s="180">
        <v>8</v>
      </c>
      <c r="C81" s="180">
        <v>24</v>
      </c>
      <c r="D81" s="180">
        <v>71.5</v>
      </c>
      <c r="I81" s="179"/>
      <c r="J81" s="179"/>
      <c r="K81" s="179"/>
      <c r="S81" s="182">
        <v>10</v>
      </c>
      <c r="T81" s="182" t="e">
        <f>IF(#REF!=S81,AC81,IF(#REF!=S81,AC81,IF(#REF!=S81,AC81,IF(#REF!=S81,AC81,IF(#REF!=S81,AC81,IF(#REF!=S81,AC81,0))))))</f>
        <v>#REF!</v>
      </c>
      <c r="U81" s="182" t="e">
        <f>IF(#REF!=S81,AD81,IF(#REF!=S81,AD81,IF(#REF!=S81,AD81,IF(#REF!=S81,AD81,IF(#REF!=S81,AD81,IF(#REF!=S81,AD81,0))))))</f>
        <v>#REF!</v>
      </c>
      <c r="W81" s="180" t="e">
        <f>IF('Départ - Arrivée'!#REF!=Y81,'Départ - Arrivée'!#REF!,IF('Départ - Arrivée'!#REF!=Y81,'Départ - Arrivée'!#REF!,IF('Départ - Arrivée'!#REF!=Y81,'Départ - Arrivée'!#REF!,IF('Départ - Arrivée'!#REF!=Y81,'Départ - Arrivée'!#REF!,IF('Départ - Arrivée'!#REF!=Y81,'Départ - Arrivée'!#REF!,IF('Départ - Arrivée'!#REF!=Y81,'Départ - Arrivée'!#REF!,""))))))</f>
        <v>#REF!</v>
      </c>
      <c r="Y81" s="180">
        <f t="shared" si="0"/>
        <v>13</v>
      </c>
      <c r="AB81" s="180">
        <f t="shared" si="1"/>
        <v>10</v>
      </c>
      <c r="AC81" s="180">
        <f t="shared" si="2"/>
        <v>15</v>
      </c>
      <c r="AD81" s="180">
        <f t="shared" si="3"/>
        <v>91.5</v>
      </c>
      <c r="AS81" s="170"/>
      <c r="AT81" s="170"/>
    </row>
    <row r="82" spans="2:46" ht="14.45" customHeight="1" x14ac:dyDescent="0.4">
      <c r="B82" s="180">
        <v>9</v>
      </c>
      <c r="C82" s="180">
        <v>24</v>
      </c>
      <c r="D82" s="180">
        <v>79</v>
      </c>
      <c r="I82" s="179"/>
      <c r="J82" s="179"/>
      <c r="K82" s="179"/>
      <c r="S82" s="182">
        <v>11</v>
      </c>
      <c r="T82" s="182" t="e">
        <f>IF(#REF!=S82,AC82,IF(#REF!=S82,AC82,IF(#REF!=S82,AC82,IF(#REF!=S82,AC82,IF(#REF!=S82,AC82,IF(#REF!=S82,AC82,0))))))</f>
        <v>#REF!</v>
      </c>
      <c r="U82" s="182" t="e">
        <f>IF(#REF!=S82,AD82,IF(#REF!=S82,AD82,IF(#REF!=S82,AD82,IF(#REF!=S82,AD82,IF(#REF!=S82,AD82,IF(#REF!=S82,AD82,0))))))</f>
        <v>#REF!</v>
      </c>
      <c r="W82" s="180" t="e">
        <f>IF('Départ - Arrivée'!#REF!=Y82,'Départ - Arrivée'!#REF!,IF('Départ - Arrivée'!#REF!=Y82,'Départ - Arrivée'!#REF!,IF('Départ - Arrivée'!#REF!=Y82,'Départ - Arrivée'!#REF!,IF('Départ - Arrivée'!#REF!=Y82,'Départ - Arrivée'!#REF!,IF('Départ - Arrivée'!#REF!=Y82,'Départ - Arrivée'!#REF!,IF('Départ - Arrivée'!#REF!=Y82,'Départ - Arrivée'!#REF!,""))))))</f>
        <v>#REF!</v>
      </c>
      <c r="Y82" s="180">
        <f t="shared" si="0"/>
        <v>14</v>
      </c>
      <c r="AB82" s="180">
        <f t="shared" si="1"/>
        <v>11</v>
      </c>
      <c r="AC82" s="180">
        <f t="shared" si="2"/>
        <v>22.200000000000003</v>
      </c>
      <c r="AD82" s="180">
        <f t="shared" si="3"/>
        <v>86.3</v>
      </c>
      <c r="AS82" s="170"/>
      <c r="AT82" s="170"/>
    </row>
    <row r="83" spans="2:46" ht="14.45" customHeight="1" x14ac:dyDescent="0.25">
      <c r="B83" s="180">
        <v>10</v>
      </c>
      <c r="C83" s="180">
        <v>26</v>
      </c>
      <c r="D83" s="180">
        <v>81</v>
      </c>
      <c r="S83" s="182">
        <v>12</v>
      </c>
      <c r="T83" s="182" t="e">
        <f>IF(#REF!=S83,AC83,IF(#REF!=S83,AC83,IF(#REF!=S83,AC83,IF(#REF!=S83,AC83,IF(#REF!=S83,AC83,IF(#REF!=S83,AC83,0))))))</f>
        <v>#REF!</v>
      </c>
      <c r="U83" s="182" t="e">
        <f>IF(#REF!=S83,AD83,IF(#REF!=S83,AD83,IF(#REF!=S83,AD83,IF(#REF!=S83,AD83,IF(#REF!=S83,AD83,IF(#REF!=S83,AD83,0))))))</f>
        <v>#REF!</v>
      </c>
      <c r="W83" s="180" t="e">
        <f>IF('Départ - Arrivée'!#REF!=Y83,'Départ - Arrivée'!#REF!,IF('Départ - Arrivée'!#REF!=Y83,'Départ - Arrivée'!#REF!,IF('Départ - Arrivée'!#REF!=Y83,'Départ - Arrivée'!#REF!,IF('Départ - Arrivée'!#REF!=Y83,'Départ - Arrivée'!#REF!,IF('Départ - Arrivée'!#REF!=Y83,'Départ - Arrivée'!#REF!,IF('Départ - Arrivée'!#REF!=Y83,'Départ - Arrivée'!#REF!,""))))))</f>
        <v>#REF!</v>
      </c>
      <c r="Y83" s="180">
        <f t="shared" si="0"/>
        <v>15</v>
      </c>
      <c r="AB83" s="180">
        <f t="shared" si="1"/>
        <v>12</v>
      </c>
      <c r="AC83" s="180">
        <f t="shared" si="2"/>
        <v>26.200000000000003</v>
      </c>
      <c r="AD83" s="180">
        <f t="shared" si="3"/>
        <v>91.5</v>
      </c>
      <c r="AS83" s="170"/>
      <c r="AT83" s="170"/>
    </row>
    <row r="84" spans="2:46" ht="25.15" customHeight="1" x14ac:dyDescent="0.25">
      <c r="B84" s="180">
        <v>11</v>
      </c>
      <c r="C84" s="180">
        <v>33.200000000000003</v>
      </c>
      <c r="D84" s="180">
        <v>75.8</v>
      </c>
      <c r="S84" s="182">
        <v>13</v>
      </c>
      <c r="T84" s="182" t="e">
        <f>IF(#REF!=S84,AC84,IF(#REF!=S84,AC84,IF(#REF!=S84,AC84,IF(#REF!=S84,AC84,IF(#REF!=S84,AC84,IF(#REF!=S84,AC84,0))))))</f>
        <v>#REF!</v>
      </c>
      <c r="U84" s="182" t="e">
        <f>IF(#REF!=S84,AD84,IF(#REF!=S84,AD84,IF(#REF!=S84,AD84,IF(#REF!=S84,AD84,IF(#REF!=S84,AD84,IF(#REF!=S84,AD84,0))))))</f>
        <v>#REF!</v>
      </c>
      <c r="W84" s="180" t="e">
        <f>IF('Départ - Arrivée'!#REF!=Y84,'Départ - Arrivée'!#REF!,IF('Départ - Arrivée'!#REF!=Y84,'Départ - Arrivée'!#REF!,IF('Départ - Arrivée'!#REF!=Y84,'Départ - Arrivée'!#REF!,IF('Départ - Arrivée'!#REF!=Y84,'Départ - Arrivée'!#REF!,IF('Départ - Arrivée'!#REF!=Y84,'Départ - Arrivée'!#REF!,IF('Départ - Arrivée'!#REF!=Y84,'Départ - Arrivée'!#REF!,""))))))</f>
        <v>#REF!</v>
      </c>
      <c r="Y84" s="180">
        <f t="shared" si="0"/>
        <v>16</v>
      </c>
      <c r="AB84" s="180">
        <f t="shared" si="1"/>
        <v>13</v>
      </c>
      <c r="AC84" s="180">
        <f t="shared" si="2"/>
        <v>28</v>
      </c>
      <c r="AD84" s="180">
        <f t="shared" si="3"/>
        <v>95.5</v>
      </c>
      <c r="AS84" s="170"/>
      <c r="AT84" s="170"/>
    </row>
    <row r="85" spans="2:46" ht="25.15" customHeight="1" x14ac:dyDescent="0.25">
      <c r="B85" s="180">
        <v>12</v>
      </c>
      <c r="C85" s="180">
        <v>37.200000000000003</v>
      </c>
      <c r="D85" s="180">
        <v>81</v>
      </c>
      <c r="S85" s="182">
        <v>14</v>
      </c>
      <c r="T85" s="182" t="e">
        <f>IF(#REF!=S85,AC85,IF(#REF!=S85,AC85,IF(#REF!=S85,AC85,IF(#REF!=S85,AC85,IF(#REF!=S85,AC85,IF(#REF!=S85,AC85,0))))))</f>
        <v>#REF!</v>
      </c>
      <c r="U85" s="182" t="e">
        <f>IF(#REF!=S85,AD85,IF(#REF!=S85,AD85,IF(#REF!=S85,AD85,IF(#REF!=S85,AD85,IF(#REF!=S85,AD85,IF(#REF!=S85,AD85,0))))))</f>
        <v>#REF!</v>
      </c>
      <c r="W85" s="180" t="e">
        <f>IF('Départ - Arrivée'!#REF!=Y85,'Départ - Arrivée'!#REF!,IF('Départ - Arrivée'!#REF!=Y85,'Départ - Arrivée'!#REF!,IF('Départ - Arrivée'!#REF!=Y85,'Départ - Arrivée'!#REF!,IF('Départ - Arrivée'!#REF!=Y85,'Départ - Arrivée'!#REF!,IF('Départ - Arrivée'!#REF!=Y85,'Départ - Arrivée'!#REF!,IF('Départ - Arrivée'!#REF!=Y85,'Départ - Arrivée'!#REF!,""))))))</f>
        <v>#REF!</v>
      </c>
      <c r="Y85" s="180">
        <f t="shared" si="0"/>
        <v>17</v>
      </c>
      <c r="AB85" s="180">
        <f t="shared" si="1"/>
        <v>14</v>
      </c>
      <c r="AC85" s="180">
        <f t="shared" si="2"/>
        <v>29</v>
      </c>
      <c r="AD85" s="180">
        <f t="shared" si="3"/>
        <v>87.5</v>
      </c>
      <c r="AS85" s="170"/>
      <c r="AT85" s="170"/>
    </row>
    <row r="86" spans="2:46" ht="25.15" customHeight="1" x14ac:dyDescent="0.25">
      <c r="B86" s="180">
        <v>13</v>
      </c>
      <c r="C86" s="180">
        <v>39</v>
      </c>
      <c r="D86" s="180">
        <v>85</v>
      </c>
      <c r="S86" s="182">
        <v>15</v>
      </c>
      <c r="T86" s="182" t="e">
        <f>IF(#REF!=S86,AC86,IF(#REF!=S86,AC86,IF(#REF!=S86,AC86,IF(#REF!=S86,AC86,IF(#REF!=S86,AC86,IF(#REF!=S86,AC86,0))))))</f>
        <v>#REF!</v>
      </c>
      <c r="U86" s="182" t="e">
        <f>IF(#REF!=S86,AD86,IF(#REF!=S86,AD86,IF(#REF!=S86,AD86,IF(#REF!=S86,AD86,IF(#REF!=S86,AD86,IF(#REF!=S86,AD86,0))))))</f>
        <v>#REF!</v>
      </c>
      <c r="W86" s="180" t="e">
        <f>IF('Départ - Arrivée'!#REF!=Y86,'Départ - Arrivée'!#REF!,IF('Départ - Arrivée'!#REF!=Y86,'Départ - Arrivée'!#REF!,IF('Départ - Arrivée'!#REF!=Y86,'Départ - Arrivée'!#REF!,IF('Départ - Arrivée'!#REF!=Y86,'Départ - Arrivée'!#REF!,IF('Départ - Arrivée'!#REF!=Y86,'Départ - Arrivée'!#REF!,IF('Départ - Arrivée'!#REF!=Y86,'Départ - Arrivée'!#REF!,""))))))</f>
        <v>#REF!</v>
      </c>
      <c r="Y86" s="180">
        <f t="shared" si="0"/>
        <v>18</v>
      </c>
      <c r="AB86" s="180">
        <f t="shared" si="1"/>
        <v>15</v>
      </c>
      <c r="AC86" s="180">
        <f t="shared" si="2"/>
        <v>27.299999999999997</v>
      </c>
      <c r="AD86" s="180">
        <f t="shared" si="3"/>
        <v>85.5</v>
      </c>
      <c r="AS86" s="170"/>
      <c r="AT86" s="170"/>
    </row>
    <row r="87" spans="2:46" ht="25.15" customHeight="1" x14ac:dyDescent="0.25">
      <c r="B87" s="180">
        <v>14</v>
      </c>
      <c r="C87" s="180">
        <v>40</v>
      </c>
      <c r="D87" s="180">
        <v>77</v>
      </c>
      <c r="S87" s="182">
        <v>16</v>
      </c>
      <c r="T87" s="182" t="e">
        <f>IF(#REF!=S87,AC87,IF(#REF!=S87,AC87,IF(#REF!=S87,AC87,IF(#REF!=S87,AC87,IF(#REF!=S87,AC87,IF(#REF!=S87,AC87,0))))))</f>
        <v>#REF!</v>
      </c>
      <c r="U87" s="182" t="e">
        <f>IF(#REF!=S87,AD87,IF(#REF!=S87,AD87,IF(#REF!=S87,AD87,IF(#REF!=S87,AD87,IF(#REF!=S87,AD87,IF(#REF!=S87,AD87,0))))))</f>
        <v>#REF!</v>
      </c>
      <c r="W87" s="180" t="e">
        <f>IF('Départ - Arrivée'!#REF!=Y87,'Départ - Arrivée'!#REF!,IF('Départ - Arrivée'!#REF!=Y87,'Départ - Arrivée'!#REF!,IF('Départ - Arrivée'!#REF!=Y87,'Départ - Arrivée'!#REF!,IF('Départ - Arrivée'!#REF!=Y87,'Départ - Arrivée'!#REF!,IF('Départ - Arrivée'!#REF!=Y87,'Départ - Arrivée'!#REF!,IF('Départ - Arrivée'!#REF!=Y87,'Départ - Arrivée'!#REF!,""))))))</f>
        <v>#REF!</v>
      </c>
      <c r="Y87" s="180">
        <f t="shared" si="0"/>
        <v>19</v>
      </c>
      <c r="AB87" s="180">
        <f t="shared" si="1"/>
        <v>16</v>
      </c>
      <c r="AC87" s="180">
        <f t="shared" si="2"/>
        <v>26.200000000000003</v>
      </c>
      <c r="AD87" s="180">
        <f t="shared" si="3"/>
        <v>83.3</v>
      </c>
      <c r="AS87" s="170"/>
      <c r="AT87" s="170"/>
    </row>
    <row r="88" spans="2:46" ht="25.15" customHeight="1" x14ac:dyDescent="0.25">
      <c r="B88" s="180">
        <v>15</v>
      </c>
      <c r="C88" s="180">
        <v>38.299999999999997</v>
      </c>
      <c r="D88" s="180">
        <v>75</v>
      </c>
      <c r="S88" s="182">
        <v>17</v>
      </c>
      <c r="T88" s="182" t="e">
        <f>IF(#REF!=S88,AC88,IF(#REF!=S88,AC88,IF(#REF!=S88,AC88,IF(#REF!=S88,AC88,IF(#REF!=S88,AC88,IF(#REF!=S88,AC88,0))))))</f>
        <v>#REF!</v>
      </c>
      <c r="U88" s="182" t="e">
        <f>IF(#REF!=S88,AD88,IF(#REF!=S88,AD88,IF(#REF!=S88,AD88,IF(#REF!=S88,AD88,IF(#REF!=S88,AD88,IF(#REF!=S88,AD88,0))))))</f>
        <v>#REF!</v>
      </c>
      <c r="W88" s="180" t="e">
        <f>IF('Départ - Arrivée'!#REF!=Y88,'Départ - Arrivée'!#REF!,IF('Départ - Arrivée'!#REF!=Y88,'Départ - Arrivée'!#REF!,IF('Départ - Arrivée'!#REF!=Y88,'Départ - Arrivée'!#REF!,IF('Départ - Arrivée'!#REF!=Y88,'Départ - Arrivée'!#REF!,IF('Départ - Arrivée'!#REF!=Y88,'Départ - Arrivée'!#REF!,IF('Départ - Arrivée'!#REF!=Y88,'Départ - Arrivée'!#REF!,""))))))</f>
        <v>#REF!</v>
      </c>
      <c r="Y88" s="180">
        <f t="shared" si="0"/>
        <v>20</v>
      </c>
      <c r="AB88" s="180">
        <f t="shared" si="1"/>
        <v>17</v>
      </c>
      <c r="AC88" s="180">
        <f t="shared" si="2"/>
        <v>35.799999999999997</v>
      </c>
      <c r="AD88" s="180">
        <f t="shared" si="3"/>
        <v>83</v>
      </c>
      <c r="AS88" s="170"/>
      <c r="AT88" s="170"/>
    </row>
    <row r="89" spans="2:46" ht="25.15" customHeight="1" x14ac:dyDescent="0.25">
      <c r="B89" s="180">
        <v>16</v>
      </c>
      <c r="C89" s="180">
        <v>37.200000000000003</v>
      </c>
      <c r="D89" s="180">
        <v>72.8</v>
      </c>
      <c r="S89" s="182">
        <v>18</v>
      </c>
      <c r="T89" s="182" t="e">
        <f>IF(#REF!=S89,AC89,IF(#REF!=S89,AC89,IF(#REF!=S89,AC89,IF(#REF!=S89,AC89,IF(#REF!=S89,AC89,IF(#REF!=S89,AC89,0))))))</f>
        <v>#REF!</v>
      </c>
      <c r="U89" s="182" t="e">
        <f>IF(#REF!=S89,AD89,IF(#REF!=S89,AD89,IF(#REF!=S89,AD89,IF(#REF!=S89,AD89,IF(#REF!=S89,AD89,IF(#REF!=S89,AD89,0))))))</f>
        <v>#REF!</v>
      </c>
      <c r="W89" s="180" t="e">
        <f>IF('Départ - Arrivée'!#REF!=Y89,'Départ - Arrivée'!#REF!,IF('Départ - Arrivée'!#REF!=Y89,'Départ - Arrivée'!#REF!,IF('Départ - Arrivée'!#REF!=Y89,'Départ - Arrivée'!#REF!,IF('Départ - Arrivée'!#REF!=Y89,'Départ - Arrivée'!#REF!,IF('Départ - Arrivée'!#REF!=Y89,'Départ - Arrivée'!#REF!,IF('Départ - Arrivée'!#REF!=Y89,'Départ - Arrivée'!#REF!,""))))))</f>
        <v>#REF!</v>
      </c>
      <c r="Y89" s="180">
        <f t="shared" si="0"/>
        <v>21</v>
      </c>
      <c r="AB89" s="180">
        <f t="shared" si="1"/>
        <v>18</v>
      </c>
      <c r="AC89" s="180">
        <f t="shared" si="2"/>
        <v>61.7</v>
      </c>
      <c r="AD89" s="180">
        <f t="shared" si="3"/>
        <v>92</v>
      </c>
      <c r="AS89" s="170"/>
      <c r="AT89" s="170"/>
    </row>
    <row r="90" spans="2:46" ht="25.15" customHeight="1" x14ac:dyDescent="0.25">
      <c r="B90" s="180">
        <v>17</v>
      </c>
      <c r="C90" s="180">
        <v>46.8</v>
      </c>
      <c r="D90" s="180">
        <v>72.5</v>
      </c>
      <c r="S90" s="182">
        <v>19</v>
      </c>
      <c r="T90" s="182" t="e">
        <f>IF(#REF!=S90,AC90,IF(#REF!=S90,AC90,IF(#REF!=S90,AC90,IF(#REF!=S90,AC90,IF(#REF!=S90,AC90,IF(#REF!=S90,AC90,0))))))</f>
        <v>#REF!</v>
      </c>
      <c r="U90" s="182" t="e">
        <f>IF(#REF!=S90,AD90,IF(#REF!=S90,AD90,IF(#REF!=S90,AD90,IF(#REF!=S90,AD90,IF(#REF!=S90,AD90,IF(#REF!=S90,AD90,0))))))</f>
        <v>#REF!</v>
      </c>
      <c r="W90" s="180" t="e">
        <f>IF('Départ - Arrivée'!#REF!=Y90,'Départ - Arrivée'!#REF!,IF('Départ - Arrivée'!#REF!=Y90,'Départ - Arrivée'!#REF!,IF('Départ - Arrivée'!#REF!=Y90,'Départ - Arrivée'!#REF!,IF('Départ - Arrivée'!#REF!=Y90,'Départ - Arrivée'!#REF!,IF('Départ - Arrivée'!#REF!=Y90,'Départ - Arrivée'!#REF!,IF('Départ - Arrivée'!#REF!=Y90,'Départ - Arrivée'!#REF!,""))))))</f>
        <v>#REF!</v>
      </c>
      <c r="Y90" s="180">
        <f t="shared" si="0"/>
        <v>22</v>
      </c>
      <c r="AB90" s="180">
        <f t="shared" si="1"/>
        <v>19</v>
      </c>
      <c r="AC90" s="180">
        <f t="shared" si="2"/>
        <v>72</v>
      </c>
      <c r="AD90" s="180">
        <f t="shared" si="3"/>
        <v>90.7</v>
      </c>
      <c r="AS90" s="170"/>
      <c r="AT90" s="170"/>
    </row>
    <row r="91" spans="2:46" x14ac:dyDescent="0.25">
      <c r="B91" s="180">
        <v>18</v>
      </c>
      <c r="C91" s="180">
        <v>72.7</v>
      </c>
      <c r="D91" s="180">
        <v>81.5</v>
      </c>
      <c r="S91" s="182">
        <v>20</v>
      </c>
      <c r="T91" s="182" t="e">
        <f>IF(#REF!=S91,AC91,IF(#REF!=S91,AC91,IF(#REF!=S91,AC91,IF(#REF!=S91,AC91,IF(#REF!=S91,AC91,IF(#REF!=S91,AC91,0))))))</f>
        <v>#REF!</v>
      </c>
      <c r="U91" s="182" t="e">
        <f>IF(#REF!=S91,AD91,IF(#REF!=S91,AD91,IF(#REF!=S91,AD91,IF(#REF!=S91,AD91,IF(#REF!=S91,AD91,IF(#REF!=S91,AD91,0))))))</f>
        <v>#REF!</v>
      </c>
      <c r="W91" s="180" t="e">
        <f>IF('Départ - Arrivée'!#REF!=Y91,'Départ - Arrivée'!#REF!,IF('Départ - Arrivée'!#REF!=Y91,'Départ - Arrivée'!#REF!,IF('Départ - Arrivée'!#REF!=Y91,'Départ - Arrivée'!#REF!,IF('Départ - Arrivée'!#REF!=Y91,'Départ - Arrivée'!#REF!,IF('Départ - Arrivée'!#REF!=Y91,'Départ - Arrivée'!#REF!,IF('Départ - Arrivée'!#REF!=Y91,'Départ - Arrivée'!#REF!,""))))))</f>
        <v>#REF!</v>
      </c>
      <c r="Y91" s="180">
        <f t="shared" si="0"/>
        <v>23</v>
      </c>
      <c r="AB91" s="180">
        <f t="shared" si="1"/>
        <v>20</v>
      </c>
      <c r="AC91" s="180">
        <f t="shared" si="2"/>
        <v>77.5</v>
      </c>
      <c r="AD91" s="180">
        <f t="shared" si="3"/>
        <v>89.3</v>
      </c>
      <c r="AS91" s="170"/>
      <c r="AT91" s="170"/>
    </row>
    <row r="92" spans="2:46" x14ac:dyDescent="0.25">
      <c r="B92" s="180">
        <v>19</v>
      </c>
      <c r="C92" s="180">
        <v>83</v>
      </c>
      <c r="D92" s="180">
        <v>80.2</v>
      </c>
      <c r="S92" s="182">
        <v>21</v>
      </c>
      <c r="T92" s="182" t="e">
        <f>IF(#REF!=S92,AC92,IF(#REF!=S92,AC92,IF(#REF!=S92,AC92,IF(#REF!=S92,AC92,IF(#REF!=S92,AC92,IF(#REF!=S92,AC92,0))))))</f>
        <v>#REF!</v>
      </c>
      <c r="U92" s="182" t="e">
        <f>IF(#REF!=S92,AD92,IF(#REF!=S92,AD92,IF(#REF!=S92,AD92,IF(#REF!=S92,AD92,IF(#REF!=S92,AD92,IF(#REF!=S92,AD92,0))))))</f>
        <v>#REF!</v>
      </c>
      <c r="W92" s="180" t="e">
        <f>IF('Départ - Arrivée'!#REF!=Y92,'Départ - Arrivée'!#REF!,IF('Départ - Arrivée'!#REF!=Y92,'Départ - Arrivée'!#REF!,IF('Départ - Arrivée'!#REF!=Y92,'Départ - Arrivée'!#REF!,IF('Départ - Arrivée'!#REF!=Y92,'Départ - Arrivée'!#REF!,IF('Départ - Arrivée'!#REF!=Y92,'Départ - Arrivée'!#REF!,IF('Départ - Arrivée'!#REF!=Y92,'Départ - Arrivée'!#REF!,""))))))</f>
        <v>#REF!</v>
      </c>
      <c r="Y92" s="180">
        <f t="shared" si="0"/>
        <v>24</v>
      </c>
      <c r="AB92" s="180">
        <f t="shared" si="1"/>
        <v>21</v>
      </c>
      <c r="AC92" s="180">
        <f t="shared" si="2"/>
        <v>80</v>
      </c>
      <c r="AD92" s="180">
        <f t="shared" si="3"/>
        <v>87.5</v>
      </c>
      <c r="AS92" s="170"/>
      <c r="AT92" s="170"/>
    </row>
    <row r="93" spans="2:46" x14ac:dyDescent="0.25">
      <c r="B93" s="180">
        <v>20</v>
      </c>
      <c r="C93" s="180">
        <v>88.5</v>
      </c>
      <c r="D93" s="180">
        <v>78.8</v>
      </c>
      <c r="S93" s="182">
        <v>22</v>
      </c>
      <c r="T93" s="182" t="e">
        <f>IF(#REF!=S93,AC93,IF(#REF!=S93,AC93,IF(#REF!=S93,AC93,IF(#REF!=S93,AC93,IF(#REF!=S93,AC93,IF(#REF!=S93,AC93,0))))))</f>
        <v>#REF!</v>
      </c>
      <c r="U93" s="182" t="e">
        <f>IF(#REF!=S93,AD93,IF(#REF!=S93,AD93,IF(#REF!=S93,AD93,IF(#REF!=S93,AD93,IF(#REF!=S93,AD93,IF(#REF!=S93,AD93,0))))))</f>
        <v>#REF!</v>
      </c>
      <c r="W93" s="180" t="e">
        <f>IF('Départ - Arrivée'!#REF!=Y93,'Départ - Arrivée'!#REF!,IF('Départ - Arrivée'!#REF!=Y93,'Départ - Arrivée'!#REF!,IF('Départ - Arrivée'!#REF!=Y93,'Départ - Arrivée'!#REF!,IF('Départ - Arrivée'!#REF!=Y93,'Départ - Arrivée'!#REF!,IF('Départ - Arrivée'!#REF!=Y93,'Départ - Arrivée'!#REF!,IF('Départ - Arrivée'!#REF!=Y93,'Départ - Arrivée'!#REF!,""))))))</f>
        <v>#REF!</v>
      </c>
      <c r="Y93" s="180">
        <f t="shared" si="0"/>
        <v>25</v>
      </c>
      <c r="AB93" s="180">
        <f t="shared" si="1"/>
        <v>22</v>
      </c>
      <c r="AC93" s="180">
        <f t="shared" si="2"/>
        <v>76</v>
      </c>
      <c r="AD93" s="180">
        <f t="shared" si="3"/>
        <v>83.9</v>
      </c>
      <c r="AS93" s="170"/>
      <c r="AT93" s="170"/>
    </row>
    <row r="94" spans="2:46" x14ac:dyDescent="0.25">
      <c r="B94" s="180">
        <v>21</v>
      </c>
      <c r="C94" s="180">
        <v>91</v>
      </c>
      <c r="D94" s="180">
        <v>77</v>
      </c>
      <c r="S94" s="182">
        <v>23</v>
      </c>
      <c r="T94" s="182" t="e">
        <f>IF(#REF!=S94,AC94,IF(#REF!=S94,AC94,IF(#REF!=S94,AC94,IF(#REF!=S94,AC94,IF(#REF!=S94,AC94,IF(#REF!=S94,AC94,0))))))</f>
        <v>#REF!</v>
      </c>
      <c r="U94" s="182" t="e">
        <f>IF(#REF!=S94,AD94,IF(#REF!=S94,AD94,IF(#REF!=S94,AD94,IF(#REF!=S94,AD94,IF(#REF!=S94,AD94,IF(#REF!=S94,AD94,0))))))</f>
        <v>#REF!</v>
      </c>
      <c r="W94" s="180" t="e">
        <f>IF('Départ - Arrivée'!#REF!=Y94,'Départ - Arrivée'!#REF!,IF('Départ - Arrivée'!#REF!=Y94,'Départ - Arrivée'!#REF!,IF('Départ - Arrivée'!#REF!=Y94,'Départ - Arrivée'!#REF!,IF('Départ - Arrivée'!#REF!=Y94,'Départ - Arrivée'!#REF!,IF('Départ - Arrivée'!#REF!=Y94,'Départ - Arrivée'!#REF!,IF('Départ - Arrivée'!#REF!=Y94,'Départ - Arrivée'!#REF!,""))))))</f>
        <v>#REF!</v>
      </c>
      <c r="Y94" s="180">
        <f t="shared" si="0"/>
        <v>26</v>
      </c>
      <c r="AB94" s="180">
        <f t="shared" si="1"/>
        <v>23</v>
      </c>
      <c r="AC94" s="180">
        <f t="shared" si="2"/>
        <v>65</v>
      </c>
      <c r="AD94" s="180">
        <f t="shared" si="3"/>
        <v>87</v>
      </c>
      <c r="AS94" s="170"/>
      <c r="AT94" s="170"/>
    </row>
    <row r="95" spans="2:46" x14ac:dyDescent="0.25">
      <c r="B95" s="180">
        <v>22</v>
      </c>
      <c r="C95" s="180">
        <v>87</v>
      </c>
      <c r="D95" s="180">
        <v>73.400000000000006</v>
      </c>
      <c r="S95" s="182">
        <v>24</v>
      </c>
      <c r="T95" s="182" t="e">
        <f>IF(#REF!=S95,AC95,IF(#REF!=S95,AC95,IF(#REF!=S95,AC95,IF(#REF!=S95,AC95,IF(#REF!=S95,AC95,IF(#REF!=S95,AC95,0))))))</f>
        <v>#REF!</v>
      </c>
      <c r="U95" s="182" t="e">
        <f>IF(#REF!=S95,AD95,IF(#REF!=S95,AD95,IF(#REF!=S95,AD95,IF(#REF!=S95,AD95,IF(#REF!=S95,AD95,IF(#REF!=S95,AD95,0))))))</f>
        <v>#REF!</v>
      </c>
      <c r="W95" s="180" t="e">
        <f>IF('Départ - Arrivée'!#REF!=Y95,'Départ - Arrivée'!#REF!,IF('Départ - Arrivée'!#REF!=Y95,'Départ - Arrivée'!#REF!,IF('Départ - Arrivée'!#REF!=Y95,'Départ - Arrivée'!#REF!,IF('Départ - Arrivée'!#REF!=Y95,'Départ - Arrivée'!#REF!,IF('Départ - Arrivée'!#REF!=Y95,'Départ - Arrivée'!#REF!,IF('Départ - Arrivée'!#REF!=Y95,'Départ - Arrivée'!#REF!,""))))))</f>
        <v>#REF!</v>
      </c>
      <c r="Y95" s="180">
        <f t="shared" si="0"/>
        <v>27</v>
      </c>
      <c r="AB95" s="180">
        <f t="shared" si="1"/>
        <v>24</v>
      </c>
      <c r="AC95" s="180">
        <f t="shared" si="2"/>
        <v>52.8</v>
      </c>
      <c r="AD95" s="180">
        <f t="shared" si="3"/>
        <v>83.3</v>
      </c>
      <c r="AS95" s="170"/>
      <c r="AT95" s="170"/>
    </row>
    <row r="96" spans="2:46" x14ac:dyDescent="0.25">
      <c r="B96" s="180">
        <v>23</v>
      </c>
      <c r="C96" s="180">
        <v>76</v>
      </c>
      <c r="D96" s="180">
        <v>76.5</v>
      </c>
      <c r="S96" s="182">
        <v>25</v>
      </c>
      <c r="T96" s="182" t="e">
        <f>IF(#REF!=S96,AC96,IF(#REF!=S96,AC96,IF(#REF!=S96,AC96,IF(#REF!=S96,AC96,IF(#REF!=S96,AC96,IF(#REF!=S96,AC96,0))))))</f>
        <v>#REF!</v>
      </c>
      <c r="U96" s="182" t="e">
        <f>IF(#REF!=S96,AD96,IF(#REF!=S96,AD96,IF(#REF!=S96,AD96,IF(#REF!=S96,AD96,IF(#REF!=S96,AD96,IF(#REF!=S96,AD96,0))))))</f>
        <v>#REF!</v>
      </c>
      <c r="W96" s="180" t="e">
        <f>IF('Départ - Arrivée'!#REF!=Y96,'Départ - Arrivée'!#REF!,IF('Départ - Arrivée'!#REF!=Y96,'Départ - Arrivée'!#REF!,IF('Départ - Arrivée'!#REF!=Y96,'Départ - Arrivée'!#REF!,IF('Départ - Arrivée'!#REF!=Y96,'Départ - Arrivée'!#REF!,IF('Départ - Arrivée'!#REF!=Y96,'Départ - Arrivée'!#REF!,IF('Départ - Arrivée'!#REF!=Y96,'Départ - Arrivée'!#REF!,""))))))</f>
        <v>#REF!</v>
      </c>
      <c r="Y96" s="180">
        <f t="shared" si="0"/>
        <v>28</v>
      </c>
      <c r="AB96" s="180">
        <f t="shared" si="1"/>
        <v>25</v>
      </c>
      <c r="AC96" s="180">
        <f t="shared" si="2"/>
        <v>49.8</v>
      </c>
      <c r="AD96" s="180">
        <f t="shared" si="3"/>
        <v>84.6</v>
      </c>
      <c r="AS96" s="170"/>
      <c r="AT96" s="170"/>
    </row>
    <row r="97" spans="2:46" x14ac:dyDescent="0.25">
      <c r="B97" s="180">
        <v>24</v>
      </c>
      <c r="C97" s="180">
        <v>63.8</v>
      </c>
      <c r="D97" s="180">
        <v>72.8</v>
      </c>
      <c r="S97" s="182">
        <v>26</v>
      </c>
      <c r="T97" s="182" t="e">
        <f>IF(#REF!=S97,AC97,IF(#REF!=S97,AC97,IF(#REF!=S97,AC97,IF(#REF!=S97,AC97,IF(#REF!=S97,AC97,IF(#REF!=S97,AC97,0))))))</f>
        <v>#REF!</v>
      </c>
      <c r="U97" s="182" t="e">
        <f>IF(#REF!=S97,AD97,IF(#REF!=S97,AD97,IF(#REF!=S97,AD97,IF(#REF!=S97,AD97,IF(#REF!=S97,AD97,IF(#REF!=S97,AD97,0))))))</f>
        <v>#REF!</v>
      </c>
      <c r="W97" s="180" t="e">
        <f>IF('Départ - Arrivée'!#REF!=Y97,'Départ - Arrivée'!#REF!,IF('Départ - Arrivée'!#REF!=Y97,'Départ - Arrivée'!#REF!,IF('Départ - Arrivée'!#REF!=Y97,'Départ - Arrivée'!#REF!,IF('Départ - Arrivée'!#REF!=Y97,'Départ - Arrivée'!#REF!,IF('Départ - Arrivée'!#REF!=Y97,'Départ - Arrivée'!#REF!,IF('Départ - Arrivée'!#REF!=Y97,'Départ - Arrivée'!#REF!,""))))))</f>
        <v>#REF!</v>
      </c>
      <c r="Y97" s="180">
        <f t="shared" si="0"/>
        <v>29</v>
      </c>
      <c r="AB97" s="180">
        <f t="shared" si="1"/>
        <v>26</v>
      </c>
      <c r="AC97" s="180">
        <f t="shared" si="2"/>
        <v>44.8</v>
      </c>
      <c r="AD97" s="180">
        <f t="shared" si="3"/>
        <v>81</v>
      </c>
      <c r="AS97" s="170"/>
      <c r="AT97" s="170"/>
    </row>
    <row r="98" spans="2:46" x14ac:dyDescent="0.25">
      <c r="B98" s="180">
        <v>25</v>
      </c>
      <c r="C98" s="180">
        <v>60.8</v>
      </c>
      <c r="D98" s="180">
        <v>74.099999999999994</v>
      </c>
      <c r="S98" s="182">
        <v>27</v>
      </c>
      <c r="T98" s="182" t="e">
        <f>IF(#REF!=S98,AC98,IF(#REF!=S98,AC98,IF(#REF!=S98,AC98,IF(#REF!=S98,AC98,IF(#REF!=S98,AC98,IF(#REF!=S98,AC98,0))))))</f>
        <v>#REF!</v>
      </c>
      <c r="U98" s="182" t="e">
        <f>IF(#REF!=S98,AD98,IF(#REF!=S98,AD98,IF(#REF!=S98,AD98,IF(#REF!=S98,AD98,IF(#REF!=S98,AD98,IF(#REF!=S98,AD98,0))))))</f>
        <v>#REF!</v>
      </c>
      <c r="W98" s="180" t="e">
        <f>IF('Départ - Arrivée'!#REF!=Y98,'Départ - Arrivée'!#REF!,IF('Départ - Arrivée'!#REF!=Y98,'Départ - Arrivée'!#REF!,IF('Départ - Arrivée'!#REF!=Y98,'Départ - Arrivée'!#REF!,IF('Départ - Arrivée'!#REF!=Y98,'Départ - Arrivée'!#REF!,IF('Départ - Arrivée'!#REF!=Y98,'Départ - Arrivée'!#REF!,IF('Départ - Arrivée'!#REF!=Y98,'Départ - Arrivée'!#REF!,""))))))</f>
        <v>#REF!</v>
      </c>
      <c r="Y98" s="180">
        <f t="shared" si="0"/>
        <v>30</v>
      </c>
      <c r="AB98" s="180">
        <f t="shared" si="1"/>
        <v>27</v>
      </c>
      <c r="AC98" s="180">
        <f t="shared" si="2"/>
        <v>38.299999999999997</v>
      </c>
      <c r="AD98" s="180">
        <f t="shared" si="3"/>
        <v>76.7</v>
      </c>
      <c r="AS98" s="170"/>
      <c r="AT98" s="170"/>
    </row>
    <row r="99" spans="2:46" x14ac:dyDescent="0.25">
      <c r="B99" s="180">
        <v>26</v>
      </c>
      <c r="C99" s="180">
        <v>55.8</v>
      </c>
      <c r="D99" s="180">
        <v>70.5</v>
      </c>
      <c r="S99" s="182">
        <v>28</v>
      </c>
      <c r="T99" s="182" t="e">
        <f>IF(#REF!=S99,AC99,IF(#REF!=S99,AC99,IF(#REF!=S99,AC99,IF(#REF!=S99,AC99,IF(#REF!=S99,AC99,IF(#REF!=S99,AC99,0))))))</f>
        <v>#REF!</v>
      </c>
      <c r="U99" s="182" t="e">
        <f>IF(#REF!=S99,AD99,IF(#REF!=S99,AD99,IF(#REF!=S99,AD99,IF(#REF!=S99,AD99,IF(#REF!=S99,AD99,IF(#REF!=S99,AD99,0))))))</f>
        <v>#REF!</v>
      </c>
      <c r="W99" s="180" t="e">
        <f>IF('Départ - Arrivée'!#REF!=Y99,'Départ - Arrivée'!#REF!,IF('Départ - Arrivée'!#REF!=Y99,'Départ - Arrivée'!#REF!,IF('Départ - Arrivée'!#REF!=Y99,'Départ - Arrivée'!#REF!,IF('Départ - Arrivée'!#REF!=Y99,'Départ - Arrivée'!#REF!,IF('Départ - Arrivée'!#REF!=Y99,'Départ - Arrivée'!#REF!,IF('Départ - Arrivée'!#REF!=Y99,'Départ - Arrivée'!#REF!,""))))))</f>
        <v>#REF!</v>
      </c>
      <c r="Y99" s="180">
        <f t="shared" si="0"/>
        <v>31</v>
      </c>
      <c r="AB99" s="180">
        <f t="shared" si="1"/>
        <v>28</v>
      </c>
      <c r="AC99" s="180">
        <f t="shared" si="2"/>
        <v>37.799999999999997</v>
      </c>
      <c r="AD99" s="180">
        <f t="shared" si="3"/>
        <v>79</v>
      </c>
      <c r="AS99" s="170"/>
      <c r="AT99" s="170"/>
    </row>
    <row r="100" spans="2:46" x14ac:dyDescent="0.25">
      <c r="B100" s="180">
        <v>27</v>
      </c>
      <c r="C100" s="180">
        <v>49.3</v>
      </c>
      <c r="D100" s="180">
        <v>66.2</v>
      </c>
      <c r="S100" s="182">
        <v>29</v>
      </c>
      <c r="T100" s="182" t="e">
        <f>IF(#REF!=S100,AC100,IF(#REF!=S100,AC100,IF(#REF!=S100,AC100,IF(#REF!=S100,AC100,IF(#REF!=S100,AC100,IF(#REF!=S100,AC100,0))))))</f>
        <v>#REF!</v>
      </c>
      <c r="U100" s="182" t="e">
        <f>IF(#REF!=S100,AD100,IF(#REF!=S100,AD100,IF(#REF!=S100,AD100,IF(#REF!=S100,AD100,IF(#REF!=S100,AD100,IF(#REF!=S100,AD100,0))))))</f>
        <v>#REF!</v>
      </c>
      <c r="W100" s="180" t="e">
        <f>IF('Départ - Arrivée'!#REF!=Y100,'Départ - Arrivée'!#REF!,IF('Départ - Arrivée'!#REF!=Y100,'Départ - Arrivée'!#REF!,IF('Départ - Arrivée'!#REF!=Y100,'Départ - Arrivée'!#REF!,IF('Départ - Arrivée'!#REF!=Y100,'Départ - Arrivée'!#REF!,IF('Départ - Arrivée'!#REF!=Y100,'Départ - Arrivée'!#REF!,IF('Départ - Arrivée'!#REF!=Y100,'Départ - Arrivée'!#REF!,""))))))</f>
        <v>#REF!</v>
      </c>
      <c r="Y100" s="180">
        <f t="shared" si="0"/>
        <v>32</v>
      </c>
      <c r="AB100" s="180">
        <f t="shared" si="1"/>
        <v>29</v>
      </c>
      <c r="AC100" s="180">
        <f t="shared" si="2"/>
        <v>32.5</v>
      </c>
      <c r="AD100" s="180">
        <f t="shared" si="3"/>
        <v>76.5</v>
      </c>
    </row>
    <row r="101" spans="2:46" x14ac:dyDescent="0.25">
      <c r="B101" s="180">
        <v>28</v>
      </c>
      <c r="C101" s="180">
        <v>48.8</v>
      </c>
      <c r="D101" s="180">
        <v>68.5</v>
      </c>
      <c r="S101" s="182">
        <v>30</v>
      </c>
      <c r="T101" s="182" t="e">
        <f>IF(#REF!=S101,AC101,IF(#REF!=S101,AC101,IF(#REF!=S101,AC101,IF(#REF!=S101,AC101,IF(#REF!=S101,AC101,IF(#REF!=S101,AC101,0))))))</f>
        <v>#REF!</v>
      </c>
      <c r="U101" s="182" t="e">
        <f>IF(#REF!=S101,AD101,IF(#REF!=S101,AD101,IF(#REF!=S101,AD101,IF(#REF!=S101,AD101,IF(#REF!=S101,AD101,IF(#REF!=S101,AD101,0))))))</f>
        <v>#REF!</v>
      </c>
      <c r="W101" s="180" t="e">
        <f>IF('Départ - Arrivée'!#REF!=Y101,'Départ - Arrivée'!#REF!,IF('Départ - Arrivée'!#REF!=Y101,'Départ - Arrivée'!#REF!,IF('Départ - Arrivée'!#REF!=Y101,'Départ - Arrivée'!#REF!,IF('Départ - Arrivée'!#REF!=Y101,'Départ - Arrivée'!#REF!,IF('Départ - Arrivée'!#REF!=Y101,'Départ - Arrivée'!#REF!,IF('Départ - Arrivée'!#REF!=Y101,'Départ - Arrivée'!#REF!,""))))))</f>
        <v>#REF!</v>
      </c>
      <c r="Y101" s="180">
        <f t="shared" si="0"/>
        <v>33</v>
      </c>
      <c r="AB101" s="180">
        <f t="shared" si="1"/>
        <v>30</v>
      </c>
      <c r="AC101" s="180">
        <f t="shared" si="2"/>
        <v>33</v>
      </c>
      <c r="AD101" s="180">
        <f t="shared" si="3"/>
        <v>79</v>
      </c>
    </row>
    <row r="102" spans="2:46" x14ac:dyDescent="0.25">
      <c r="B102" s="180">
        <v>29</v>
      </c>
      <c r="C102" s="180">
        <v>43.5</v>
      </c>
      <c r="D102" s="180">
        <v>66</v>
      </c>
      <c r="S102" s="182">
        <v>31</v>
      </c>
      <c r="T102" s="182" t="e">
        <f>IF(#REF!=S102,AC102,IF(#REF!=S102,AC102,IF(#REF!=S102,AC102,IF(#REF!=S102,AC102,IF(#REF!=S102,AC102,IF(#REF!=S102,AC102,0))))))</f>
        <v>#REF!</v>
      </c>
      <c r="U102" s="182" t="e">
        <f>IF(#REF!=S102,AD102,IF(#REF!=S102,AD102,IF(#REF!=S102,AD102,IF(#REF!=S102,AD102,IF(#REF!=S102,AD102,IF(#REF!=S102,AD102,0))))))</f>
        <v>#REF!</v>
      </c>
      <c r="W102" s="180" t="e">
        <f>IF('Départ - Arrivée'!#REF!=Y102,'Départ - Arrivée'!#REF!,IF('Départ - Arrivée'!#REF!=Y102,'Départ - Arrivée'!#REF!,IF('Départ - Arrivée'!#REF!=Y102,'Départ - Arrivée'!#REF!,IF('Départ - Arrivée'!#REF!=Y102,'Départ - Arrivée'!#REF!,IF('Départ - Arrivée'!#REF!=Y102,'Départ - Arrivée'!#REF!,IF('Départ - Arrivée'!#REF!=Y102,'Départ - Arrivée'!#REF!,""))))))</f>
        <v>#REF!</v>
      </c>
      <c r="Y102" s="180">
        <f t="shared" ref="Y102:Y133" si="4">Y101+1</f>
        <v>34</v>
      </c>
      <c r="AB102" s="180">
        <f t="shared" si="1"/>
        <v>31</v>
      </c>
      <c r="AC102" s="180">
        <f t="shared" si="2"/>
        <v>26.5</v>
      </c>
      <c r="AD102" s="180">
        <f t="shared" si="3"/>
        <v>79.5</v>
      </c>
    </row>
    <row r="103" spans="2:46" x14ac:dyDescent="0.25">
      <c r="B103" s="180">
        <v>30</v>
      </c>
      <c r="C103" s="180">
        <v>44</v>
      </c>
      <c r="D103" s="180">
        <v>68.5</v>
      </c>
      <c r="S103" s="182">
        <v>32</v>
      </c>
      <c r="T103" s="182" t="e">
        <f>IF(#REF!=S103,AC103,IF(#REF!=S103,AC103,IF(#REF!=S103,AC103,IF(#REF!=S103,AC103,IF(#REF!=S103,AC103,IF(#REF!=S103,AC103,0))))))</f>
        <v>#REF!</v>
      </c>
      <c r="U103" s="182" t="e">
        <f>IF(#REF!=S103,AD103,IF(#REF!=S103,AD103,IF(#REF!=S103,AD103,IF(#REF!=S103,AD103,IF(#REF!=S103,AD103,IF(#REF!=S103,AD103,0))))))</f>
        <v>#REF!</v>
      </c>
      <c r="W103" s="180" t="e">
        <f>IF('Départ - Arrivée'!#REF!=Y103,'Départ - Arrivée'!#REF!,IF('Départ - Arrivée'!#REF!=Y103,'Départ - Arrivée'!#REF!,IF('Départ - Arrivée'!#REF!=Y103,'Départ - Arrivée'!#REF!,IF('Départ - Arrivée'!#REF!=Y103,'Départ - Arrivée'!#REF!,IF('Départ - Arrivée'!#REF!=Y103,'Départ - Arrivée'!#REF!,IF('Départ - Arrivée'!#REF!=Y103,'Départ - Arrivée'!#REF!,""))))))</f>
        <v>#REF!</v>
      </c>
      <c r="Y103" s="180">
        <f t="shared" si="4"/>
        <v>35</v>
      </c>
      <c r="AB103" s="180">
        <f t="shared" si="1"/>
        <v>32</v>
      </c>
      <c r="AC103" s="180">
        <f t="shared" si="2"/>
        <v>22.5</v>
      </c>
      <c r="AD103" s="180">
        <f t="shared" si="3"/>
        <v>77.5</v>
      </c>
    </row>
    <row r="104" spans="2:46" x14ac:dyDescent="0.25">
      <c r="B104" s="180">
        <v>31</v>
      </c>
      <c r="C104" s="180">
        <v>37.5</v>
      </c>
      <c r="D104" s="180">
        <v>69</v>
      </c>
      <c r="S104" s="182">
        <v>33</v>
      </c>
      <c r="T104" s="182" t="e">
        <f>IF(#REF!=S104,AC104,IF(#REF!=S104,AC104,IF(#REF!=S104,AC104,IF(#REF!=S104,AC104,IF(#REF!=S104,AC104,IF(#REF!=S104,AC104,0))))))</f>
        <v>#REF!</v>
      </c>
      <c r="U104" s="182" t="e">
        <f>IF(#REF!=S104,AD104,IF(#REF!=S104,AD104,IF(#REF!=S104,AD104,IF(#REF!=S104,AD104,IF(#REF!=S104,AD104,IF(#REF!=S104,AD104,0))))))</f>
        <v>#REF!</v>
      </c>
      <c r="W104" s="180" t="e">
        <f>IF('Départ - Arrivée'!#REF!=Y104,'Départ - Arrivée'!#REF!,IF('Départ - Arrivée'!#REF!=Y104,'Départ - Arrivée'!#REF!,IF('Départ - Arrivée'!#REF!=Y104,'Départ - Arrivée'!#REF!,IF('Départ - Arrivée'!#REF!=Y104,'Départ - Arrivée'!#REF!,IF('Départ - Arrivée'!#REF!=Y104,'Départ - Arrivée'!#REF!,IF('Départ - Arrivée'!#REF!=Y104,'Départ - Arrivée'!#REF!,""))))))</f>
        <v>#REF!</v>
      </c>
      <c r="Y104" s="180">
        <f t="shared" si="4"/>
        <v>36</v>
      </c>
      <c r="AB104" s="180">
        <f t="shared" ref="AB104:AB135" si="5">B106</f>
        <v>33</v>
      </c>
      <c r="AC104" s="180">
        <f t="shared" ref="AC104:AC135" si="6">C106+$AC$68</f>
        <v>24</v>
      </c>
      <c r="AD104" s="180">
        <f t="shared" ref="AD104:AD135" si="7">D106+$AD$68</f>
        <v>79.5</v>
      </c>
    </row>
    <row r="105" spans="2:46" x14ac:dyDescent="0.25">
      <c r="B105" s="180">
        <v>32</v>
      </c>
      <c r="C105" s="180">
        <v>33.5</v>
      </c>
      <c r="D105" s="180">
        <v>67</v>
      </c>
      <c r="S105" s="182">
        <v>34</v>
      </c>
      <c r="T105" s="182" t="e">
        <f>IF(#REF!=S105,AC105,IF(#REF!=S105,AC105,IF(#REF!=S105,AC105,IF(#REF!=S105,AC105,IF(#REF!=S105,AC105,IF(#REF!=S105,AC105,0))))))</f>
        <v>#REF!</v>
      </c>
      <c r="U105" s="182" t="e">
        <f>IF(#REF!=S105,AD105,IF(#REF!=S105,AD105,IF(#REF!=S105,AD105,IF(#REF!=S105,AD105,IF(#REF!=S105,AD105,IF(#REF!=S105,AD105,0))))))</f>
        <v>#REF!</v>
      </c>
      <c r="W105" s="180" t="e">
        <f>IF('Départ - Arrivée'!#REF!=Y105,'Départ - Arrivée'!#REF!,IF('Départ - Arrivée'!#REF!=Y105,'Départ - Arrivée'!#REF!,IF('Départ - Arrivée'!#REF!=Y105,'Départ - Arrivée'!#REF!,IF('Départ - Arrivée'!#REF!=Y105,'Départ - Arrivée'!#REF!,IF('Départ - Arrivée'!#REF!=Y105,'Départ - Arrivée'!#REF!,IF('Départ - Arrivée'!#REF!=Y105,'Départ - Arrivée'!#REF!,""))))))</f>
        <v>#REF!</v>
      </c>
      <c r="Y105" s="180">
        <f t="shared" si="4"/>
        <v>37</v>
      </c>
      <c r="AB105" s="180">
        <f t="shared" si="5"/>
        <v>34</v>
      </c>
      <c r="AC105" s="180">
        <f t="shared" si="6"/>
        <v>22</v>
      </c>
      <c r="AD105" s="180">
        <f t="shared" si="7"/>
        <v>80</v>
      </c>
    </row>
    <row r="106" spans="2:46" x14ac:dyDescent="0.25">
      <c r="B106" s="180">
        <v>33</v>
      </c>
      <c r="C106" s="180">
        <v>35</v>
      </c>
      <c r="D106" s="180">
        <v>69</v>
      </c>
      <c r="S106" s="182">
        <v>35</v>
      </c>
      <c r="T106" s="182" t="e">
        <f>IF(#REF!=S106,AC106,IF(#REF!=S106,AC106,IF(#REF!=S106,AC106,IF(#REF!=S106,AC106,IF(#REF!=S106,AC106,IF(#REF!=S106,AC106,0))))))</f>
        <v>#REF!</v>
      </c>
      <c r="U106" s="182" t="e">
        <f>IF(#REF!=S106,AD106,IF(#REF!=S106,AD106,IF(#REF!=S106,AD106,IF(#REF!=S106,AD106,IF(#REF!=S106,AD106,IF(#REF!=S106,AD106,0))))))</f>
        <v>#REF!</v>
      </c>
      <c r="W106" s="180" t="e">
        <f>IF('Départ - Arrivée'!#REF!=Y106,'Départ - Arrivée'!#REF!,IF('Départ - Arrivée'!#REF!=Y106,'Départ - Arrivée'!#REF!,IF('Départ - Arrivée'!#REF!=Y106,'Départ - Arrivée'!#REF!,IF('Départ - Arrivée'!#REF!=Y106,'Départ - Arrivée'!#REF!,IF('Départ - Arrivée'!#REF!=Y106,'Départ - Arrivée'!#REF!,IF('Départ - Arrivée'!#REF!=Y106,'Départ - Arrivée'!#REF!,""))))))</f>
        <v>#REF!</v>
      </c>
      <c r="Y106" s="180">
        <f t="shared" si="4"/>
        <v>38</v>
      </c>
      <c r="AB106" s="180">
        <f t="shared" si="5"/>
        <v>35</v>
      </c>
      <c r="AC106" s="180">
        <f t="shared" si="6"/>
        <v>20</v>
      </c>
      <c r="AD106" s="180">
        <f t="shared" si="7"/>
        <v>81</v>
      </c>
    </row>
    <row r="107" spans="2:46" x14ac:dyDescent="0.25">
      <c r="B107" s="180">
        <v>34</v>
      </c>
      <c r="C107" s="180">
        <v>33</v>
      </c>
      <c r="D107" s="180">
        <v>69.5</v>
      </c>
      <c r="S107" s="182">
        <v>36</v>
      </c>
      <c r="T107" s="182" t="e">
        <f>IF(#REF!=S107,AC107,IF(#REF!=S107,AC107,IF(#REF!=S107,AC107,IF(#REF!=S107,AC107,IF(#REF!=S107,AC107,IF(#REF!=S107,AC107,0))))))</f>
        <v>#REF!</v>
      </c>
      <c r="U107" s="182" t="e">
        <f>IF(#REF!=S107,AD107,IF(#REF!=S107,AD107,IF(#REF!=S107,AD107,IF(#REF!=S107,AD107,IF(#REF!=S107,AD107,IF(#REF!=S107,AD107,0))))))</f>
        <v>#REF!</v>
      </c>
      <c r="W107" s="180" t="e">
        <f>IF('Départ - Arrivée'!#REF!=Y107,'Départ - Arrivée'!#REF!,IF('Départ - Arrivée'!#REF!=Y107,'Départ - Arrivée'!#REF!,IF('Départ - Arrivée'!#REF!=Y107,'Départ - Arrivée'!#REF!,IF('Départ - Arrivée'!#REF!=Y107,'Départ - Arrivée'!#REF!,IF('Départ - Arrivée'!#REF!=Y107,'Départ - Arrivée'!#REF!,IF('Départ - Arrivée'!#REF!=Y107,'Départ - Arrivée'!#REF!,""))))))</f>
        <v>#REF!</v>
      </c>
      <c r="Y107" s="180">
        <f t="shared" si="4"/>
        <v>39</v>
      </c>
      <c r="AB107" s="180">
        <f t="shared" si="5"/>
        <v>36</v>
      </c>
      <c r="AC107" s="180">
        <f t="shared" si="6"/>
        <v>13</v>
      </c>
      <c r="AD107" s="180">
        <f t="shared" si="7"/>
        <v>77</v>
      </c>
    </row>
    <row r="108" spans="2:46" x14ac:dyDescent="0.25">
      <c r="B108" s="180">
        <v>35</v>
      </c>
      <c r="C108" s="180">
        <v>31</v>
      </c>
      <c r="D108" s="180">
        <v>70.5</v>
      </c>
      <c r="S108" s="182">
        <v>37</v>
      </c>
      <c r="T108" s="182" t="e">
        <f>IF(#REF!=S108,AC108,IF(#REF!=S108,AC108,IF(#REF!=S108,AC108,IF(#REF!=S108,AC108,IF(#REF!=S108,AC108,IF(#REF!=S108,AC108,0))))))</f>
        <v>#REF!</v>
      </c>
      <c r="U108" s="182" t="e">
        <f>IF(#REF!=S108,AD108,IF(#REF!=S108,AD108,IF(#REF!=S108,AD108,IF(#REF!=S108,AD108,IF(#REF!=S108,AD108,IF(#REF!=S108,AD108,0))))))</f>
        <v>#REF!</v>
      </c>
      <c r="W108" s="180" t="e">
        <f>IF('Départ - Arrivée'!#REF!=Y108,'Départ - Arrivée'!#REF!,IF('Départ - Arrivée'!#REF!=Y108,'Départ - Arrivée'!#REF!,IF('Départ - Arrivée'!#REF!=Y108,'Départ - Arrivée'!#REF!,IF('Départ - Arrivée'!#REF!=Y108,'Départ - Arrivée'!#REF!,IF('Départ - Arrivée'!#REF!=Y108,'Départ - Arrivée'!#REF!,IF('Départ - Arrivée'!#REF!=Y108,'Départ - Arrivée'!#REF!,""))))))</f>
        <v>#REF!</v>
      </c>
      <c r="Y108" s="180">
        <f t="shared" si="4"/>
        <v>40</v>
      </c>
      <c r="AB108" s="180">
        <f t="shared" si="5"/>
        <v>37</v>
      </c>
      <c r="AC108" s="180">
        <f t="shared" si="6"/>
        <v>21.299999999999997</v>
      </c>
      <c r="AD108" s="180">
        <f t="shared" si="7"/>
        <v>72.900000000000006</v>
      </c>
    </row>
    <row r="109" spans="2:46" x14ac:dyDescent="0.25">
      <c r="B109" s="180">
        <v>36</v>
      </c>
      <c r="C109" s="180">
        <v>24</v>
      </c>
      <c r="D109" s="180">
        <v>66.5</v>
      </c>
      <c r="S109" s="182">
        <v>38</v>
      </c>
      <c r="T109" s="182" t="e">
        <f>IF(#REF!=S109,AC109,IF(#REF!=S109,AC109,IF(#REF!=S109,AC109,IF(#REF!=S109,AC109,IF(#REF!=S109,AC109,IF(#REF!=S109,AC109,0))))))</f>
        <v>#REF!</v>
      </c>
      <c r="U109" s="182" t="e">
        <f>IF(#REF!=S109,AD109,IF(#REF!=S109,AD109,IF(#REF!=S109,AD109,IF(#REF!=S109,AD109,IF(#REF!=S109,AD109,IF(#REF!=S109,AD109,0))))))</f>
        <v>#REF!</v>
      </c>
      <c r="W109" s="180" t="e">
        <f>IF('Départ - Arrivée'!#REF!=Y109,'Départ - Arrivée'!#REF!,IF('Départ - Arrivée'!#REF!=Y109,'Départ - Arrivée'!#REF!,IF('Départ - Arrivée'!#REF!=Y109,'Départ - Arrivée'!#REF!,IF('Départ - Arrivée'!#REF!=Y109,'Départ - Arrivée'!#REF!,IF('Départ - Arrivée'!#REF!=Y109,'Départ - Arrivée'!#REF!,IF('Départ - Arrivée'!#REF!=Y109,'Départ - Arrivée'!#REF!,""))))))</f>
        <v>#REF!</v>
      </c>
      <c r="Y109" s="180">
        <f t="shared" si="4"/>
        <v>41</v>
      </c>
      <c r="AB109" s="180">
        <f t="shared" si="5"/>
        <v>38</v>
      </c>
      <c r="AC109" s="180">
        <f t="shared" si="6"/>
        <v>24</v>
      </c>
      <c r="AD109" s="180">
        <f t="shared" si="7"/>
        <v>72.8</v>
      </c>
    </row>
    <row r="110" spans="2:46" x14ac:dyDescent="0.25">
      <c r="B110" s="180">
        <v>37</v>
      </c>
      <c r="C110" s="180">
        <v>32.299999999999997</v>
      </c>
      <c r="D110" s="180">
        <v>62.4</v>
      </c>
      <c r="S110" s="182">
        <v>39</v>
      </c>
      <c r="T110" s="182" t="e">
        <f>IF(#REF!=S110,AC110,IF(#REF!=S110,AC110,IF(#REF!=S110,AC110,IF(#REF!=S110,AC110,IF(#REF!=S110,AC110,IF(#REF!=S110,AC110,0))))))</f>
        <v>#REF!</v>
      </c>
      <c r="U110" s="182" t="e">
        <f>IF(#REF!=S110,AD110,IF(#REF!=S110,AD110,IF(#REF!=S110,AD110,IF(#REF!=S110,AD110,IF(#REF!=S110,AD110,IF(#REF!=S110,AD110,0))))))</f>
        <v>#REF!</v>
      </c>
      <c r="W110" s="180" t="e">
        <f>IF('Départ - Arrivée'!#REF!=Y110,'Départ - Arrivée'!#REF!,IF('Départ - Arrivée'!#REF!=Y110,'Départ - Arrivée'!#REF!,IF('Départ - Arrivée'!#REF!=Y110,'Départ - Arrivée'!#REF!,IF('Départ - Arrivée'!#REF!=Y110,'Départ - Arrivée'!#REF!,IF('Départ - Arrivée'!#REF!=Y110,'Départ - Arrivée'!#REF!,IF('Départ - Arrivée'!#REF!=Y110,'Départ - Arrivée'!#REF!,""))))))</f>
        <v>#REF!</v>
      </c>
      <c r="Y110" s="180">
        <f t="shared" si="4"/>
        <v>42</v>
      </c>
      <c r="AB110" s="180">
        <f t="shared" si="5"/>
        <v>39</v>
      </c>
      <c r="AC110" s="180">
        <f t="shared" si="6"/>
        <v>27</v>
      </c>
      <c r="AD110" s="180">
        <f t="shared" si="7"/>
        <v>73.2</v>
      </c>
    </row>
    <row r="111" spans="2:46" x14ac:dyDescent="0.25">
      <c r="B111" s="180">
        <v>38</v>
      </c>
      <c r="C111" s="180">
        <v>35</v>
      </c>
      <c r="D111" s="180">
        <v>62.3</v>
      </c>
      <c r="S111" s="182">
        <v>40</v>
      </c>
      <c r="T111" s="182" t="e">
        <f>IF(#REF!=S111,AC111,IF(#REF!=S111,AC111,IF(#REF!=S111,AC111,IF(#REF!=S111,AC111,IF(#REF!=S111,AC111,IF(#REF!=S111,AC111,0))))))</f>
        <v>#REF!</v>
      </c>
      <c r="U111" s="182" t="e">
        <f>IF(#REF!=S111,AD111,IF(#REF!=S111,AD111,IF(#REF!=S111,AD111,IF(#REF!=S111,AD111,IF(#REF!=S111,AD111,IF(#REF!=S111,AD111,0))))))</f>
        <v>#REF!</v>
      </c>
      <c r="W111" s="180" t="e">
        <f>IF('Départ - Arrivée'!#REF!=Y111,'Départ - Arrivée'!#REF!,IF('Départ - Arrivée'!#REF!=Y111,'Départ - Arrivée'!#REF!,IF('Départ - Arrivée'!#REF!=Y111,'Départ - Arrivée'!#REF!,IF('Départ - Arrivée'!#REF!=Y111,'Départ - Arrivée'!#REF!,IF('Départ - Arrivée'!#REF!=Y111,'Départ - Arrivée'!#REF!,IF('Départ - Arrivée'!#REF!=Y111,'Départ - Arrivée'!#REF!,""))))))</f>
        <v>#REF!</v>
      </c>
      <c r="Y111" s="180">
        <f t="shared" si="4"/>
        <v>43</v>
      </c>
      <c r="AB111" s="180">
        <f t="shared" si="5"/>
        <v>40</v>
      </c>
      <c r="AC111" s="180">
        <f t="shared" si="6"/>
        <v>30.200000000000003</v>
      </c>
      <c r="AD111" s="180">
        <f t="shared" si="7"/>
        <v>73</v>
      </c>
    </row>
    <row r="112" spans="2:46" x14ac:dyDescent="0.25">
      <c r="B112" s="180">
        <v>39</v>
      </c>
      <c r="C112" s="180">
        <v>38</v>
      </c>
      <c r="D112" s="180">
        <v>62.7</v>
      </c>
      <c r="S112" s="182">
        <v>41</v>
      </c>
      <c r="T112" s="182" t="e">
        <f>IF(#REF!=S112,AC112,IF(#REF!=S112,AC112,IF(#REF!=S112,AC112,IF(#REF!=S112,AC112,IF(#REF!=S112,AC112,IF(#REF!=S112,AC112,0))))))</f>
        <v>#REF!</v>
      </c>
      <c r="U112" s="182" t="e">
        <f>IF(#REF!=S112,AD112,IF(#REF!=S112,AD112,IF(#REF!=S112,AD112,IF(#REF!=S112,AD112,IF(#REF!=S112,AD112,IF(#REF!=S112,AD112,0))))))</f>
        <v>#REF!</v>
      </c>
      <c r="W112" s="180" t="e">
        <f>IF('Départ - Arrivée'!#REF!=Y112,'Départ - Arrivée'!#REF!,IF('Départ - Arrivée'!#REF!=Y112,'Départ - Arrivée'!#REF!,IF('Départ - Arrivée'!#REF!=Y112,'Départ - Arrivée'!#REF!,IF('Départ - Arrivée'!#REF!=Y112,'Départ - Arrivée'!#REF!,IF('Départ - Arrivée'!#REF!=Y112,'Départ - Arrivée'!#REF!,IF('Départ - Arrivée'!#REF!=Y112,'Départ - Arrivée'!#REF!,""))))))</f>
        <v>#REF!</v>
      </c>
      <c r="Y112" s="180">
        <f t="shared" si="4"/>
        <v>44</v>
      </c>
      <c r="AB112" s="180">
        <f t="shared" si="5"/>
        <v>41</v>
      </c>
      <c r="AC112" s="180">
        <f t="shared" si="6"/>
        <v>37.5</v>
      </c>
      <c r="AD112" s="180">
        <f t="shared" si="7"/>
        <v>73.3</v>
      </c>
    </row>
    <row r="113" spans="2:30" x14ac:dyDescent="0.25">
      <c r="B113" s="180">
        <v>40</v>
      </c>
      <c r="C113" s="180">
        <v>41.2</v>
      </c>
      <c r="D113" s="180">
        <v>62.5</v>
      </c>
      <c r="S113" s="182">
        <v>42</v>
      </c>
      <c r="T113" s="182" t="e">
        <f>IF(#REF!=S113,AC113,IF(#REF!=S113,AC113,IF(#REF!=S113,AC113,IF(#REF!=S113,AC113,IF(#REF!=S113,AC113,IF(#REF!=S113,AC113,0))))))</f>
        <v>#REF!</v>
      </c>
      <c r="U113" s="182" t="e">
        <f>IF(#REF!=S113,AD113,IF(#REF!=S113,AD113,IF(#REF!=S113,AD113,IF(#REF!=S113,AD113,IF(#REF!=S113,AD113,IF(#REF!=S113,AD113,0))))))</f>
        <v>#REF!</v>
      </c>
      <c r="W113" s="180" t="e">
        <f>IF('Départ - Arrivée'!#REF!=Y113,'Départ - Arrivée'!#REF!,IF('Départ - Arrivée'!#REF!=Y113,'Départ - Arrivée'!#REF!,IF('Départ - Arrivée'!#REF!=Y113,'Départ - Arrivée'!#REF!,IF('Départ - Arrivée'!#REF!=Y113,'Départ - Arrivée'!#REF!,IF('Départ - Arrivée'!#REF!=Y113,'Départ - Arrivée'!#REF!,IF('Départ - Arrivée'!#REF!=Y113,'Départ - Arrivée'!#REF!,""))))))</f>
        <v>#REF!</v>
      </c>
      <c r="Y113" s="180">
        <f t="shared" si="4"/>
        <v>45</v>
      </c>
      <c r="AB113" s="180">
        <f t="shared" si="5"/>
        <v>42</v>
      </c>
      <c r="AC113" s="180">
        <f t="shared" si="6"/>
        <v>30.200000000000003</v>
      </c>
      <c r="AD113" s="180">
        <f t="shared" si="7"/>
        <v>70.2</v>
      </c>
    </row>
    <row r="114" spans="2:30" x14ac:dyDescent="0.25">
      <c r="B114" s="180">
        <v>41</v>
      </c>
      <c r="C114" s="180">
        <v>48.5</v>
      </c>
      <c r="D114" s="180">
        <v>62.8</v>
      </c>
      <c r="S114" s="182">
        <v>43</v>
      </c>
      <c r="T114" s="182" t="e">
        <f>IF(#REF!=S114,AC114,IF(#REF!=S114,AC114,IF(#REF!=S114,AC114,IF(#REF!=S114,AC114,IF(#REF!=S114,AC114,IF(#REF!=S114,AC114,0))))))</f>
        <v>#REF!</v>
      </c>
      <c r="U114" s="182" t="e">
        <f>IF(#REF!=S114,AD114,IF(#REF!=S114,AD114,IF(#REF!=S114,AD114,IF(#REF!=S114,AD114,IF(#REF!=S114,AD114,IF(#REF!=S114,AD114,0))))))</f>
        <v>#REF!</v>
      </c>
      <c r="W114" s="180" t="e">
        <f>IF('Départ - Arrivée'!#REF!=Y114,'Départ - Arrivée'!#REF!,IF('Départ - Arrivée'!#REF!=Y114,'Départ - Arrivée'!#REF!,IF('Départ - Arrivée'!#REF!=Y114,'Départ - Arrivée'!#REF!,IF('Départ - Arrivée'!#REF!=Y114,'Départ - Arrivée'!#REF!,IF('Départ - Arrivée'!#REF!=Y114,'Départ - Arrivée'!#REF!,IF('Départ - Arrivée'!#REF!=Y114,'Départ - Arrivée'!#REF!,""))))))</f>
        <v>#REF!</v>
      </c>
      <c r="Y114" s="180">
        <f t="shared" si="4"/>
        <v>46</v>
      </c>
      <c r="AB114" s="180">
        <f t="shared" si="5"/>
        <v>43</v>
      </c>
      <c r="AC114" s="180">
        <f t="shared" si="6"/>
        <v>29.799999999999997</v>
      </c>
      <c r="AD114" s="180">
        <f t="shared" si="7"/>
        <v>67.5</v>
      </c>
    </row>
    <row r="115" spans="2:30" x14ac:dyDescent="0.25">
      <c r="B115" s="180">
        <v>42</v>
      </c>
      <c r="C115" s="180">
        <v>41.2</v>
      </c>
      <c r="D115" s="180">
        <v>59.7</v>
      </c>
      <c r="S115" s="182">
        <v>44</v>
      </c>
      <c r="T115" s="182" t="e">
        <f>IF(#REF!=S115,AC115,IF(#REF!=S115,AC115,IF(#REF!=S115,AC115,IF(#REF!=S115,AC115,IF(#REF!=S115,AC115,IF(#REF!=S115,AC115,0))))))</f>
        <v>#REF!</v>
      </c>
      <c r="U115" s="182" t="e">
        <f>IF(#REF!=S115,AD115,IF(#REF!=S115,AD115,IF(#REF!=S115,AD115,IF(#REF!=S115,AD115,IF(#REF!=S115,AD115,IF(#REF!=S115,AD115,0))))))</f>
        <v>#REF!</v>
      </c>
      <c r="W115" s="180" t="e">
        <f>IF('Départ - Arrivée'!#REF!=Y115,'Départ - Arrivée'!#REF!,IF('Départ - Arrivée'!#REF!=Y115,'Départ - Arrivée'!#REF!,IF('Départ - Arrivée'!#REF!=Y115,'Départ - Arrivée'!#REF!,IF('Départ - Arrivée'!#REF!=Y115,'Départ - Arrivée'!#REF!,IF('Départ - Arrivée'!#REF!=Y115,'Départ - Arrivée'!#REF!,IF('Départ - Arrivée'!#REF!=Y115,'Départ - Arrivée'!#REF!,""))))))</f>
        <v>#REF!</v>
      </c>
      <c r="Y115" s="180">
        <f t="shared" si="4"/>
        <v>47</v>
      </c>
      <c r="AB115" s="180">
        <f t="shared" si="5"/>
        <v>44</v>
      </c>
      <c r="AC115" s="180">
        <f t="shared" si="6"/>
        <v>22.4</v>
      </c>
      <c r="AD115" s="180">
        <f t="shared" si="7"/>
        <v>68</v>
      </c>
    </row>
    <row r="116" spans="2:30" x14ac:dyDescent="0.25">
      <c r="B116" s="180">
        <v>43</v>
      </c>
      <c r="C116" s="180">
        <v>40.799999999999997</v>
      </c>
      <c r="D116" s="180">
        <v>57</v>
      </c>
      <c r="S116" s="182">
        <v>45</v>
      </c>
      <c r="T116" s="182" t="e">
        <f>IF(#REF!=S116,AC116,IF(#REF!=S116,AC116,IF(#REF!=S116,AC116,IF(#REF!=S116,AC116,IF(#REF!=S116,AC116,IF(#REF!=S116,AC116,0))))))</f>
        <v>#REF!</v>
      </c>
      <c r="U116" s="182" t="e">
        <f>IF(#REF!=S116,AD116,IF(#REF!=S116,AD116,IF(#REF!=S116,AD116,IF(#REF!=S116,AD116,IF(#REF!=S116,AD116,IF(#REF!=S116,AD116,0))))))</f>
        <v>#REF!</v>
      </c>
      <c r="W116" s="180" t="e">
        <f>IF('Départ - Arrivée'!#REF!=Y116,'Départ - Arrivée'!#REF!,IF('Départ - Arrivée'!#REF!=Y116,'Départ - Arrivée'!#REF!,IF('Départ - Arrivée'!#REF!=Y116,'Départ - Arrivée'!#REF!,IF('Départ - Arrivée'!#REF!=Y116,'Départ - Arrivée'!#REF!,IF('Départ - Arrivée'!#REF!=Y116,'Départ - Arrivée'!#REF!,IF('Départ - Arrivée'!#REF!=Y116,'Départ - Arrivée'!#REF!,""))))))</f>
        <v>#REF!</v>
      </c>
      <c r="Y116" s="180">
        <f t="shared" si="4"/>
        <v>48</v>
      </c>
      <c r="AB116" s="180">
        <f t="shared" si="5"/>
        <v>45</v>
      </c>
      <c r="AC116" s="180">
        <f t="shared" si="6"/>
        <v>24</v>
      </c>
      <c r="AD116" s="180">
        <f t="shared" si="7"/>
        <v>65.5</v>
      </c>
    </row>
    <row r="117" spans="2:30" x14ac:dyDescent="0.25">
      <c r="B117" s="180">
        <v>44</v>
      </c>
      <c r="C117" s="180">
        <v>33.4</v>
      </c>
      <c r="D117" s="180">
        <v>57.5</v>
      </c>
      <c r="S117" s="182">
        <v>46</v>
      </c>
      <c r="T117" s="182" t="e">
        <f>IF(#REF!=S117,AC117,IF(#REF!=S117,AC117,IF(#REF!=S117,AC117,IF(#REF!=S117,AC117,IF(#REF!=S117,AC117,IF(#REF!=S117,AC117,0))))))</f>
        <v>#REF!</v>
      </c>
      <c r="U117" s="182" t="e">
        <f>IF(#REF!=S117,AD117,IF(#REF!=S117,AD117,IF(#REF!=S117,AD117,IF(#REF!=S117,AD117,IF(#REF!=S117,AD117,IF(#REF!=S117,AD117,0))))))</f>
        <v>#REF!</v>
      </c>
      <c r="W117" s="180" t="e">
        <f>IF('Départ - Arrivée'!#REF!=Y117,'Départ - Arrivée'!#REF!,IF('Départ - Arrivée'!#REF!=Y117,'Départ - Arrivée'!#REF!,IF('Départ - Arrivée'!#REF!=Y117,'Départ - Arrivée'!#REF!,IF('Départ - Arrivée'!#REF!=Y117,'Départ - Arrivée'!#REF!,IF('Départ - Arrivée'!#REF!=Y117,'Départ - Arrivée'!#REF!,IF('Départ - Arrivée'!#REF!=Y117,'Départ - Arrivée'!#REF!,""))))))</f>
        <v>#REF!</v>
      </c>
      <c r="Y117" s="180">
        <f t="shared" si="4"/>
        <v>49</v>
      </c>
      <c r="AB117" s="180">
        <f t="shared" si="5"/>
        <v>46</v>
      </c>
      <c r="AC117" s="180">
        <f t="shared" si="6"/>
        <v>28.200000000000003</v>
      </c>
      <c r="AD117" s="180">
        <f t="shared" si="7"/>
        <v>63</v>
      </c>
    </row>
    <row r="118" spans="2:30" x14ac:dyDescent="0.25">
      <c r="B118" s="180">
        <v>45</v>
      </c>
      <c r="C118" s="180">
        <v>35</v>
      </c>
      <c r="D118" s="180">
        <v>55</v>
      </c>
      <c r="S118" s="182">
        <v>47</v>
      </c>
      <c r="T118" s="182" t="e">
        <f>IF(#REF!=S118,AC118,IF(#REF!=S118,AC118,IF(#REF!=S118,AC118,IF(#REF!=S118,AC118,IF(#REF!=S118,AC118,IF(#REF!=S118,AC118,0))))))</f>
        <v>#REF!</v>
      </c>
      <c r="U118" s="182" t="e">
        <f>IF(#REF!=S118,AD118,IF(#REF!=S118,AD118,IF(#REF!=S118,AD118,IF(#REF!=S118,AD118,IF(#REF!=S118,AD118,IF(#REF!=S118,AD118,0))))))</f>
        <v>#REF!</v>
      </c>
      <c r="W118" s="180" t="e">
        <f>IF('Départ - Arrivée'!#REF!=Y118,'Départ - Arrivée'!#REF!,IF('Départ - Arrivée'!#REF!=Y118,'Départ - Arrivée'!#REF!,IF('Départ - Arrivée'!#REF!=Y118,'Départ - Arrivée'!#REF!,IF('Départ - Arrivée'!#REF!=Y118,'Départ - Arrivée'!#REF!,IF('Départ - Arrivée'!#REF!=Y118,'Départ - Arrivée'!#REF!,IF('Départ - Arrivée'!#REF!=Y118,'Départ - Arrivée'!#REF!,""))))))</f>
        <v>#REF!</v>
      </c>
      <c r="Y118" s="180">
        <f t="shared" si="4"/>
        <v>50</v>
      </c>
      <c r="AB118" s="180">
        <f t="shared" si="5"/>
        <v>47</v>
      </c>
      <c r="AC118" s="180">
        <f t="shared" si="6"/>
        <v>35.5</v>
      </c>
      <c r="AD118" s="180">
        <f t="shared" si="7"/>
        <v>64</v>
      </c>
    </row>
    <row r="119" spans="2:30" x14ac:dyDescent="0.25">
      <c r="B119" s="180">
        <v>46</v>
      </c>
      <c r="C119" s="180">
        <v>39.200000000000003</v>
      </c>
      <c r="D119" s="180">
        <v>52.5</v>
      </c>
      <c r="S119" s="182">
        <v>48</v>
      </c>
      <c r="T119" s="182" t="e">
        <f>IF(#REF!=S119,AC119,IF(#REF!=S119,AC119,IF(#REF!=S119,AC119,IF(#REF!=S119,AC119,IF(#REF!=S119,AC119,IF(#REF!=S119,AC119,0))))))</f>
        <v>#REF!</v>
      </c>
      <c r="U119" s="182" t="e">
        <f>IF(#REF!=S119,AD119,IF(#REF!=S119,AD119,IF(#REF!=S119,AD119,IF(#REF!=S119,AD119,IF(#REF!=S119,AD119,IF(#REF!=S119,AD119,0))))))</f>
        <v>#REF!</v>
      </c>
      <c r="W119" s="180" t="e">
        <f>IF('Départ - Arrivée'!#REF!=Y119,'Départ - Arrivée'!#REF!,IF('Départ - Arrivée'!#REF!=Y119,'Départ - Arrivée'!#REF!,IF('Départ - Arrivée'!#REF!=Y119,'Départ - Arrivée'!#REF!,IF('Départ - Arrivée'!#REF!=Y119,'Départ - Arrivée'!#REF!,IF('Départ - Arrivée'!#REF!=Y119,'Départ - Arrivée'!#REF!,IF('Départ - Arrivée'!#REF!=Y119,'Départ - Arrivée'!#REF!,""))))))</f>
        <v>#REF!</v>
      </c>
      <c r="Y119" s="180">
        <f t="shared" si="4"/>
        <v>51</v>
      </c>
      <c r="AB119" s="180">
        <f t="shared" si="5"/>
        <v>48</v>
      </c>
      <c r="AC119" s="180">
        <f t="shared" si="6"/>
        <v>24</v>
      </c>
      <c r="AD119" s="180">
        <f t="shared" si="7"/>
        <v>60.5</v>
      </c>
    </row>
    <row r="120" spans="2:30" x14ac:dyDescent="0.25">
      <c r="B120" s="180">
        <v>47</v>
      </c>
      <c r="C120" s="180">
        <v>46.5</v>
      </c>
      <c r="D120" s="180">
        <v>53.5</v>
      </c>
      <c r="S120" s="182">
        <v>49</v>
      </c>
      <c r="T120" s="182" t="e">
        <f>IF(#REF!=S120,AC120,IF(#REF!=S120,AC120,IF(#REF!=S120,AC120,IF(#REF!=S120,AC120,IF(#REF!=S120,AC120,IF(#REF!=S120,AC120,0))))))</f>
        <v>#REF!</v>
      </c>
      <c r="U120" s="182" t="e">
        <f>IF(#REF!=S120,AD120,IF(#REF!=S120,AD120,IF(#REF!=S120,AD120,IF(#REF!=S120,AD120,IF(#REF!=S120,AD120,IF(#REF!=S120,AD120,0))))))</f>
        <v>#REF!</v>
      </c>
      <c r="W120" s="180" t="e">
        <f>IF('Départ - Arrivée'!#REF!=Y120,'Départ - Arrivée'!#REF!,IF('Départ - Arrivée'!#REF!=Y120,'Départ - Arrivée'!#REF!,IF('Départ - Arrivée'!#REF!=Y120,'Départ - Arrivée'!#REF!,IF('Départ - Arrivée'!#REF!=Y120,'Départ - Arrivée'!#REF!,IF('Départ - Arrivée'!#REF!=Y120,'Départ - Arrivée'!#REF!,IF('Départ - Arrivée'!#REF!=Y120,'Départ - Arrivée'!#REF!,""))))))</f>
        <v>#REF!</v>
      </c>
      <c r="Y120" s="180">
        <f t="shared" si="4"/>
        <v>52</v>
      </c>
      <c r="AB120" s="180">
        <f t="shared" si="5"/>
        <v>49</v>
      </c>
      <c r="AC120" s="180">
        <f t="shared" si="6"/>
        <v>21.799999999999997</v>
      </c>
      <c r="AD120" s="180">
        <f t="shared" si="7"/>
        <v>57</v>
      </c>
    </row>
    <row r="121" spans="2:30" x14ac:dyDescent="0.25">
      <c r="B121" s="180">
        <v>48</v>
      </c>
      <c r="C121" s="180">
        <v>35</v>
      </c>
      <c r="D121" s="180">
        <v>50</v>
      </c>
      <c r="S121" s="182">
        <v>50</v>
      </c>
      <c r="T121" s="182" t="e">
        <f>IF(#REF!=S121,AC121,IF(#REF!=S121,AC121,IF(#REF!=S121,AC121,IF(#REF!=S121,AC121,IF(#REF!=S121,AC121,IF(#REF!=S121,AC121,0))))))</f>
        <v>#REF!</v>
      </c>
      <c r="U121" s="182" t="e">
        <f>IF(#REF!=S121,AD121,IF(#REF!=S121,AD121,IF(#REF!=S121,AD121,IF(#REF!=S121,AD121,IF(#REF!=S121,AD121,IF(#REF!=S121,AD121,0))))))</f>
        <v>#REF!</v>
      </c>
      <c r="W121" s="180" t="e">
        <f>IF('Départ - Arrivée'!#REF!=Y121,'Départ - Arrivée'!#REF!,IF('Départ - Arrivée'!#REF!=Y121,'Départ - Arrivée'!#REF!,IF('Départ - Arrivée'!#REF!=Y121,'Départ - Arrivée'!#REF!,IF('Départ - Arrivée'!#REF!=Y121,'Départ - Arrivée'!#REF!,IF('Départ - Arrivée'!#REF!=Y121,'Départ - Arrivée'!#REF!,IF('Départ - Arrivée'!#REF!=Y121,'Départ - Arrivée'!#REF!,""))))))</f>
        <v>#REF!</v>
      </c>
      <c r="Y121" s="180">
        <f t="shared" si="4"/>
        <v>53</v>
      </c>
      <c r="AB121" s="180">
        <f t="shared" si="5"/>
        <v>50</v>
      </c>
      <c r="AC121" s="180">
        <f t="shared" si="6"/>
        <v>24.5</v>
      </c>
      <c r="AD121" s="180">
        <f t="shared" si="7"/>
        <v>52.5</v>
      </c>
    </row>
    <row r="122" spans="2:30" x14ac:dyDescent="0.25">
      <c r="B122" s="180">
        <v>49</v>
      </c>
      <c r="C122" s="180">
        <v>32.799999999999997</v>
      </c>
      <c r="D122" s="180">
        <v>46.5</v>
      </c>
      <c r="S122" s="182">
        <v>51</v>
      </c>
      <c r="T122" s="182" t="e">
        <f>IF(#REF!=S122,AC122,IF(#REF!=S122,AC122,IF(#REF!=S122,AC122,IF(#REF!=S122,AC122,IF(#REF!=S122,AC122,IF(#REF!=S122,AC122,0))))))</f>
        <v>#REF!</v>
      </c>
      <c r="U122" s="182" t="e">
        <f>IF(#REF!=S122,AD122,IF(#REF!=S122,AD122,IF(#REF!=S122,AD122,IF(#REF!=S122,AD122,IF(#REF!=S122,AD122,IF(#REF!=S122,AD122,0))))))</f>
        <v>#REF!</v>
      </c>
      <c r="W122" s="180" t="e">
        <f>IF('Départ - Arrivée'!#REF!=Y122,'Départ - Arrivée'!#REF!,IF('Départ - Arrivée'!#REF!=Y122,'Départ - Arrivée'!#REF!,IF('Départ - Arrivée'!#REF!=Y122,'Départ - Arrivée'!#REF!,IF('Départ - Arrivée'!#REF!=Y122,'Départ - Arrivée'!#REF!,IF('Départ - Arrivée'!#REF!=Y122,'Départ - Arrivée'!#REF!,IF('Départ - Arrivée'!#REF!=Y122,'Départ - Arrivée'!#REF!,""))))))</f>
        <v>#REF!</v>
      </c>
      <c r="Y122" s="180">
        <f t="shared" si="4"/>
        <v>54</v>
      </c>
      <c r="AB122" s="180">
        <f t="shared" si="5"/>
        <v>51</v>
      </c>
      <c r="AC122" s="180">
        <f t="shared" si="6"/>
        <v>30</v>
      </c>
      <c r="AD122" s="180">
        <f t="shared" si="7"/>
        <v>58.3</v>
      </c>
    </row>
    <row r="123" spans="2:30" x14ac:dyDescent="0.25">
      <c r="B123" s="180">
        <v>50</v>
      </c>
      <c r="C123" s="180">
        <v>35.5</v>
      </c>
      <c r="D123" s="180">
        <v>42</v>
      </c>
      <c r="S123" s="182">
        <v>52</v>
      </c>
      <c r="T123" s="182" t="e">
        <f>IF(#REF!=S123,AC123,IF(#REF!=S123,AC123,IF(#REF!=S123,AC123,IF(#REF!=S123,AC123,IF(#REF!=S123,AC123,IF(#REF!=S123,AC123,0))))))</f>
        <v>#REF!</v>
      </c>
      <c r="U123" s="182" t="e">
        <f>IF(#REF!=S123,AD123,IF(#REF!=S123,AD123,IF(#REF!=S123,AD123,IF(#REF!=S123,AD123,IF(#REF!=S123,AD123,IF(#REF!=S123,AD123,0))))))</f>
        <v>#REF!</v>
      </c>
      <c r="W123" s="180" t="e">
        <f>IF('Départ - Arrivée'!#REF!=Y123,'Départ - Arrivée'!#REF!,IF('Départ - Arrivée'!#REF!=Y123,'Départ - Arrivée'!#REF!,IF('Départ - Arrivée'!#REF!=Y123,'Départ - Arrivée'!#REF!,IF('Départ - Arrivée'!#REF!=Y123,'Départ - Arrivée'!#REF!,IF('Départ - Arrivée'!#REF!=Y123,'Départ - Arrivée'!#REF!,IF('Départ - Arrivée'!#REF!=Y123,'Départ - Arrivée'!#REF!,""))))))</f>
        <v>#REF!</v>
      </c>
      <c r="Y123" s="180">
        <f t="shared" si="4"/>
        <v>55</v>
      </c>
      <c r="AB123" s="180">
        <f t="shared" si="5"/>
        <v>52</v>
      </c>
      <c r="AC123" s="180">
        <f t="shared" si="6"/>
        <v>29</v>
      </c>
      <c r="AD123" s="180">
        <f t="shared" si="7"/>
        <v>55</v>
      </c>
    </row>
    <row r="124" spans="2:30" x14ac:dyDescent="0.25">
      <c r="B124" s="180">
        <v>51</v>
      </c>
      <c r="C124" s="180">
        <v>41</v>
      </c>
      <c r="D124" s="180">
        <v>47.8</v>
      </c>
      <c r="S124" s="182">
        <v>53</v>
      </c>
      <c r="T124" s="182" t="e">
        <f>IF(#REF!=S124,AC124,IF(#REF!=S124,AC124,IF(#REF!=S124,AC124,IF(#REF!=S124,AC124,IF(#REF!=S124,AC124,IF(#REF!=S124,AC124,0))))))</f>
        <v>#REF!</v>
      </c>
      <c r="U124" s="182" t="e">
        <f>IF(#REF!=S124,AD124,IF(#REF!=S124,AD124,IF(#REF!=S124,AD124,IF(#REF!=S124,AD124,IF(#REF!=S124,AD124,IF(#REF!=S124,AD124,0))))))</f>
        <v>#REF!</v>
      </c>
      <c r="W124" s="180" t="e">
        <f>IF('Départ - Arrivée'!#REF!=Y124,'Départ - Arrivée'!#REF!,IF('Départ - Arrivée'!#REF!=Y124,'Départ - Arrivée'!#REF!,IF('Départ - Arrivée'!#REF!=Y124,'Départ - Arrivée'!#REF!,IF('Départ - Arrivée'!#REF!=Y124,'Départ - Arrivée'!#REF!,IF('Départ - Arrivée'!#REF!=Y124,'Départ - Arrivée'!#REF!,IF('Départ - Arrivée'!#REF!=Y124,'Départ - Arrivée'!#REF!,""))))))</f>
        <v>#REF!</v>
      </c>
      <c r="Y124" s="180">
        <f t="shared" si="4"/>
        <v>56</v>
      </c>
      <c r="AB124" s="180">
        <f t="shared" si="5"/>
        <v>53</v>
      </c>
      <c r="AC124" s="180">
        <f t="shared" si="6"/>
        <v>33</v>
      </c>
      <c r="AD124" s="180">
        <f t="shared" si="7"/>
        <v>55</v>
      </c>
    </row>
    <row r="125" spans="2:30" x14ac:dyDescent="0.25">
      <c r="B125" s="180">
        <v>52</v>
      </c>
      <c r="C125" s="180">
        <v>40</v>
      </c>
      <c r="D125" s="180">
        <v>44.5</v>
      </c>
      <c r="S125" s="182">
        <v>54</v>
      </c>
      <c r="T125" s="182" t="e">
        <f>IF(#REF!=S125,AC125,IF(#REF!=S125,AC125,IF(#REF!=S125,AC125,IF(#REF!=S125,AC125,IF(#REF!=S125,AC125,IF(#REF!=S125,AC125,0))))))</f>
        <v>#REF!</v>
      </c>
      <c r="U125" s="182" t="e">
        <f>IF(#REF!=S125,AD125,IF(#REF!=S125,AD125,IF(#REF!=S125,AD125,IF(#REF!=S125,AD125,IF(#REF!=S125,AD125,IF(#REF!=S125,AD125,0))))))</f>
        <v>#REF!</v>
      </c>
      <c r="W125" s="180" t="e">
        <f>IF('Départ - Arrivée'!#REF!=Y125,'Départ - Arrivée'!#REF!,IF('Départ - Arrivée'!#REF!=Y125,'Départ - Arrivée'!#REF!,IF('Départ - Arrivée'!#REF!=Y125,'Départ - Arrivée'!#REF!,IF('Départ - Arrivée'!#REF!=Y125,'Départ - Arrivée'!#REF!,IF('Départ - Arrivée'!#REF!=Y125,'Départ - Arrivée'!#REF!,IF('Départ - Arrivée'!#REF!=Y125,'Départ - Arrivée'!#REF!,""))))))</f>
        <v>#REF!</v>
      </c>
      <c r="Y125" s="180">
        <f t="shared" si="4"/>
        <v>57</v>
      </c>
      <c r="AB125" s="180">
        <f t="shared" si="5"/>
        <v>54</v>
      </c>
      <c r="AC125" s="180">
        <f t="shared" si="6"/>
        <v>39.5</v>
      </c>
      <c r="AD125" s="180">
        <f t="shared" si="7"/>
        <v>59.5</v>
      </c>
    </row>
    <row r="126" spans="2:30" x14ac:dyDescent="0.25">
      <c r="B126" s="180">
        <v>53</v>
      </c>
      <c r="C126" s="180">
        <v>44</v>
      </c>
      <c r="D126" s="180">
        <v>44.5</v>
      </c>
      <c r="S126" s="182">
        <v>55</v>
      </c>
      <c r="T126" s="182" t="e">
        <f>IF(#REF!=S126,AC126,IF(#REF!=S126,AC126,IF(#REF!=S126,AC126,IF(#REF!=S126,AC126,IF(#REF!=S126,AC126,IF(#REF!=S126,AC126,0))))))</f>
        <v>#REF!</v>
      </c>
      <c r="U126" s="182" t="e">
        <f>IF(#REF!=S126,AD126,IF(#REF!=S126,AD126,IF(#REF!=S126,AD126,IF(#REF!=S126,AD126,IF(#REF!=S126,AD126,IF(#REF!=S126,AD126,0))))))</f>
        <v>#REF!</v>
      </c>
      <c r="W126" s="180" t="e">
        <f>IF('Départ - Arrivée'!#REF!=Y126,'Départ - Arrivée'!#REF!,IF('Départ - Arrivée'!#REF!=Y126,'Départ - Arrivée'!#REF!,IF('Départ - Arrivée'!#REF!=Y126,'Départ - Arrivée'!#REF!,IF('Départ - Arrivée'!#REF!=Y126,'Départ - Arrivée'!#REF!,IF('Départ - Arrivée'!#REF!=Y126,'Départ - Arrivée'!#REF!,IF('Départ - Arrivée'!#REF!=Y126,'Départ - Arrivée'!#REF!,""))))))</f>
        <v>#REF!</v>
      </c>
      <c r="Y126" s="180">
        <f t="shared" si="4"/>
        <v>58</v>
      </c>
      <c r="AB126" s="180">
        <f t="shared" si="5"/>
        <v>55</v>
      </c>
      <c r="AC126" s="180">
        <f t="shared" si="6"/>
        <v>55.5</v>
      </c>
      <c r="AD126" s="180">
        <f t="shared" si="7"/>
        <v>61</v>
      </c>
    </row>
    <row r="127" spans="2:30" x14ac:dyDescent="0.25">
      <c r="B127" s="180">
        <v>54</v>
      </c>
      <c r="C127" s="180">
        <v>50.5</v>
      </c>
      <c r="D127" s="180">
        <v>49</v>
      </c>
      <c r="S127" s="182">
        <v>56</v>
      </c>
      <c r="T127" s="182" t="e">
        <f>IF(#REF!=S127,AC127,IF(#REF!=S127,AC127,IF(#REF!=S127,AC127,IF(#REF!=S127,AC127,IF(#REF!=S127,AC127,IF(#REF!=S127,AC127,0))))))</f>
        <v>#REF!</v>
      </c>
      <c r="U127" s="182" t="e">
        <f>IF(#REF!=S127,AD127,IF(#REF!=S127,AD127,IF(#REF!=S127,AD127,IF(#REF!=S127,AD127,IF(#REF!=S127,AD127,IF(#REF!=S127,AD127,0))))))</f>
        <v>#REF!</v>
      </c>
      <c r="W127" s="180" t="e">
        <f>IF('Départ - Arrivée'!#REF!=Y127,'Départ - Arrivée'!#REF!,IF('Départ - Arrivée'!#REF!=Y127,'Départ - Arrivée'!#REF!,IF('Départ - Arrivée'!#REF!=Y127,'Départ - Arrivée'!#REF!,IF('Départ - Arrivée'!#REF!=Y127,'Départ - Arrivée'!#REF!,IF('Départ - Arrivée'!#REF!=Y127,'Départ - Arrivée'!#REF!,IF('Départ - Arrivée'!#REF!=Y127,'Départ - Arrivée'!#REF!,""))))))</f>
        <v>#REF!</v>
      </c>
      <c r="Y127" s="180">
        <f t="shared" si="4"/>
        <v>59</v>
      </c>
      <c r="AB127" s="180">
        <f t="shared" si="5"/>
        <v>56</v>
      </c>
      <c r="AC127" s="180">
        <f t="shared" si="6"/>
        <v>49</v>
      </c>
      <c r="AD127" s="180">
        <f t="shared" si="7"/>
        <v>56.7</v>
      </c>
    </row>
    <row r="128" spans="2:30" x14ac:dyDescent="0.25">
      <c r="B128" s="180">
        <v>55</v>
      </c>
      <c r="C128" s="180">
        <v>66.5</v>
      </c>
      <c r="D128" s="180">
        <v>50.5</v>
      </c>
      <c r="S128" s="182">
        <v>57</v>
      </c>
      <c r="T128" s="182" t="e">
        <f>IF(#REF!=S128,AC128,IF(#REF!=S128,AC128,IF(#REF!=S128,AC128,IF(#REF!=S128,AC128,IF(#REF!=S128,AC128,IF(#REF!=S128,AC128,0))))))</f>
        <v>#REF!</v>
      </c>
      <c r="U128" s="182" t="e">
        <f>IF(#REF!=S128,AD128,IF(#REF!=S128,AD128,IF(#REF!=S128,AD128,IF(#REF!=S128,AD128,IF(#REF!=S128,AD128,IF(#REF!=S128,AD128,0))))))</f>
        <v>#REF!</v>
      </c>
      <c r="W128" s="180" t="e">
        <f>IF('Départ - Arrivée'!#REF!=Y128,'Départ - Arrivée'!#REF!,IF('Départ - Arrivée'!#REF!=Y128,'Départ - Arrivée'!#REF!,IF('Départ - Arrivée'!#REF!=Y128,'Départ - Arrivée'!#REF!,IF('Départ - Arrivée'!#REF!=Y128,'Départ - Arrivée'!#REF!,IF('Départ - Arrivée'!#REF!=Y128,'Départ - Arrivée'!#REF!,IF('Départ - Arrivée'!#REF!=Y128,'Départ - Arrivée'!#REF!,""))))))</f>
        <v>#REF!</v>
      </c>
      <c r="Y128" s="180">
        <f t="shared" si="4"/>
        <v>60</v>
      </c>
      <c r="AB128" s="180">
        <f t="shared" si="5"/>
        <v>57</v>
      </c>
      <c r="AC128" s="180">
        <f t="shared" si="6"/>
        <v>40</v>
      </c>
      <c r="AD128" s="180">
        <f t="shared" si="7"/>
        <v>53</v>
      </c>
    </row>
    <row r="129" spans="2:30" x14ac:dyDescent="0.25">
      <c r="B129" s="180">
        <v>56</v>
      </c>
      <c r="C129" s="180">
        <v>60</v>
      </c>
      <c r="D129" s="180">
        <v>46.2</v>
      </c>
      <c r="S129" s="182">
        <v>58</v>
      </c>
      <c r="T129" s="182" t="e">
        <f>IF(#REF!=S129,AC129,IF(#REF!=S129,AC129,IF(#REF!=S129,AC129,IF(#REF!=S129,AC129,IF(#REF!=S129,AC129,IF(#REF!=S129,AC129,0))))))</f>
        <v>#REF!</v>
      </c>
      <c r="U129" s="182" t="e">
        <f>IF(#REF!=S129,AD129,IF(#REF!=S129,AD129,IF(#REF!=S129,AD129,IF(#REF!=S129,AD129,IF(#REF!=S129,AD129,IF(#REF!=S129,AD129,0))))))</f>
        <v>#REF!</v>
      </c>
      <c r="W129" s="180" t="e">
        <f>IF('Départ - Arrivée'!#REF!=Y129,'Départ - Arrivée'!#REF!,IF('Départ - Arrivée'!#REF!=Y129,'Départ - Arrivée'!#REF!,IF('Départ - Arrivée'!#REF!=Y129,'Départ - Arrivée'!#REF!,IF('Départ - Arrivée'!#REF!=Y129,'Départ - Arrivée'!#REF!,IF('Départ - Arrivée'!#REF!=Y129,'Départ - Arrivée'!#REF!,IF('Départ - Arrivée'!#REF!=Y129,'Départ - Arrivée'!#REF!,""))))))</f>
        <v>#REF!</v>
      </c>
      <c r="Y129" s="180">
        <f t="shared" si="4"/>
        <v>61</v>
      </c>
      <c r="AB129" s="180">
        <f t="shared" si="5"/>
        <v>58</v>
      </c>
      <c r="AC129" s="180">
        <f t="shared" si="6"/>
        <v>37.4</v>
      </c>
      <c r="AD129" s="180">
        <f t="shared" si="7"/>
        <v>50.5</v>
      </c>
    </row>
    <row r="130" spans="2:30" x14ac:dyDescent="0.25">
      <c r="B130" s="180">
        <v>57</v>
      </c>
      <c r="C130" s="180">
        <v>51</v>
      </c>
      <c r="D130" s="180">
        <v>42.5</v>
      </c>
      <c r="S130" s="182">
        <v>59</v>
      </c>
      <c r="T130" s="182" t="e">
        <f>IF(#REF!=S130,AC130,IF(#REF!=S130,AC130,IF(#REF!=S130,AC130,IF(#REF!=S130,AC130,IF(#REF!=S130,AC130,IF(#REF!=S130,AC130,0))))))</f>
        <v>#REF!</v>
      </c>
      <c r="U130" s="182" t="e">
        <f>IF(#REF!=S130,AD130,IF(#REF!=S130,AD130,IF(#REF!=S130,AD130,IF(#REF!=S130,AD130,IF(#REF!=S130,AD130,IF(#REF!=S130,AD130,0))))))</f>
        <v>#REF!</v>
      </c>
      <c r="W130" s="180" t="e">
        <f>IF('Départ - Arrivée'!#REF!=Y130,'Départ - Arrivée'!#REF!,IF('Départ - Arrivée'!#REF!=Y130,'Départ - Arrivée'!#REF!,IF('Départ - Arrivée'!#REF!=Y130,'Départ - Arrivée'!#REF!,IF('Départ - Arrivée'!#REF!=Y130,'Départ - Arrivée'!#REF!,IF('Départ - Arrivée'!#REF!=Y130,'Départ - Arrivée'!#REF!,IF('Départ - Arrivée'!#REF!=Y130,'Départ - Arrivée'!#REF!,""))))))</f>
        <v>#REF!</v>
      </c>
      <c r="Y130" s="180">
        <f t="shared" si="4"/>
        <v>62</v>
      </c>
      <c r="AB130" s="180">
        <f t="shared" si="5"/>
        <v>59</v>
      </c>
      <c r="AC130" s="180">
        <f t="shared" si="6"/>
        <v>37.4</v>
      </c>
      <c r="AD130" s="180">
        <f t="shared" si="7"/>
        <v>48.5</v>
      </c>
    </row>
    <row r="131" spans="2:30" x14ac:dyDescent="0.25">
      <c r="B131" s="180">
        <v>58</v>
      </c>
      <c r="C131" s="180">
        <v>48.4</v>
      </c>
      <c r="D131" s="180">
        <v>40</v>
      </c>
      <c r="S131" s="182">
        <v>60</v>
      </c>
      <c r="T131" s="182" t="e">
        <f>IF(#REF!=S131,AC131,IF(#REF!=S131,AC131,IF(#REF!=S131,AC131,IF(#REF!=S131,AC131,IF(#REF!=S131,AC131,IF(#REF!=S131,AC131,0))))))</f>
        <v>#REF!</v>
      </c>
      <c r="U131" s="182" t="e">
        <f>IF(#REF!=S131,AD131,IF(#REF!=S131,AD131,IF(#REF!=S131,AD131,IF(#REF!=S131,AD131,IF(#REF!=S131,AD131,IF(#REF!=S131,AD131,0))))))</f>
        <v>#REF!</v>
      </c>
      <c r="W131" s="180" t="e">
        <f>IF('Départ - Arrivée'!#REF!=Y131,'Départ - Arrivée'!#REF!,IF('Départ - Arrivée'!#REF!=Y131,'Départ - Arrivée'!#REF!,IF('Départ - Arrivée'!#REF!=Y131,'Départ - Arrivée'!#REF!,IF('Départ - Arrivée'!#REF!=Y131,'Départ - Arrivée'!#REF!,IF('Départ - Arrivée'!#REF!=Y131,'Départ - Arrivée'!#REF!,IF('Départ - Arrivée'!#REF!=Y131,'Départ - Arrivée'!#REF!,""))))))</f>
        <v>#REF!</v>
      </c>
      <c r="Y131" s="180">
        <f t="shared" si="4"/>
        <v>63</v>
      </c>
      <c r="AB131" s="180">
        <f t="shared" si="5"/>
        <v>60</v>
      </c>
      <c r="AC131" s="180">
        <f t="shared" si="6"/>
        <v>30</v>
      </c>
      <c r="AD131" s="180">
        <f t="shared" si="7"/>
        <v>48</v>
      </c>
    </row>
    <row r="132" spans="2:30" x14ac:dyDescent="0.25">
      <c r="B132" s="180">
        <v>59</v>
      </c>
      <c r="C132" s="180">
        <v>48.4</v>
      </c>
      <c r="D132" s="180">
        <v>38</v>
      </c>
      <c r="S132" s="182">
        <v>61</v>
      </c>
      <c r="T132" s="182" t="e">
        <f>IF(#REF!=S132,AC132,IF(#REF!=S132,AC132,IF(#REF!=S132,AC132,IF(#REF!=S132,AC132,IF(#REF!=S132,AC132,IF(#REF!=S132,AC132,0))))))</f>
        <v>#REF!</v>
      </c>
      <c r="U132" s="182" t="e">
        <f>IF(#REF!=S132,AD132,IF(#REF!=S132,AD132,IF(#REF!=S132,AD132,IF(#REF!=S132,AD132,IF(#REF!=S132,AD132,IF(#REF!=S132,AD132,0))))))</f>
        <v>#REF!</v>
      </c>
      <c r="W132" s="180" t="e">
        <f>IF('Départ - Arrivée'!#REF!=Y132,'Départ - Arrivée'!#REF!,IF('Départ - Arrivée'!#REF!=Y132,'Départ - Arrivée'!#REF!,IF('Départ - Arrivée'!#REF!=Y132,'Départ - Arrivée'!#REF!,IF('Départ - Arrivée'!#REF!=Y132,'Départ - Arrivée'!#REF!,IF('Départ - Arrivée'!#REF!=Y132,'Départ - Arrivée'!#REF!,IF('Départ - Arrivée'!#REF!=Y132,'Départ - Arrivée'!#REF!,""))))))</f>
        <v>#REF!</v>
      </c>
      <c r="Y132" s="180">
        <f t="shared" si="4"/>
        <v>64</v>
      </c>
      <c r="AB132" s="180">
        <f t="shared" si="5"/>
        <v>61</v>
      </c>
      <c r="AC132" s="180">
        <f t="shared" si="6"/>
        <v>47.2</v>
      </c>
      <c r="AD132" s="180">
        <f t="shared" si="7"/>
        <v>49</v>
      </c>
    </row>
    <row r="133" spans="2:30" x14ac:dyDescent="0.25">
      <c r="B133" s="180">
        <v>60</v>
      </c>
      <c r="C133" s="180">
        <v>41</v>
      </c>
      <c r="D133" s="180">
        <v>37.5</v>
      </c>
      <c r="S133" s="182">
        <v>62</v>
      </c>
      <c r="T133" s="182" t="e">
        <f>IF(#REF!=S133,AC133,IF(#REF!=S133,AC133,IF(#REF!=S133,AC133,IF(#REF!=S133,AC133,IF(#REF!=S133,AC133,IF(#REF!=S133,AC133,0))))))</f>
        <v>#REF!</v>
      </c>
      <c r="U133" s="182" t="e">
        <f>IF(#REF!=S133,AD133,IF(#REF!=S133,AD133,IF(#REF!=S133,AD133,IF(#REF!=S133,AD133,IF(#REF!=S133,AD133,IF(#REF!=S133,AD133,0))))))</f>
        <v>#REF!</v>
      </c>
      <c r="W133" s="180" t="e">
        <f>IF('Départ - Arrivée'!#REF!=Y133,'Départ - Arrivée'!#REF!,IF('Départ - Arrivée'!#REF!=Y133,'Départ - Arrivée'!#REF!,IF('Départ - Arrivée'!#REF!=Y133,'Départ - Arrivée'!#REF!,IF('Départ - Arrivée'!#REF!=Y133,'Départ - Arrivée'!#REF!,IF('Départ - Arrivée'!#REF!=Y133,'Départ - Arrivée'!#REF!,IF('Départ - Arrivée'!#REF!=Y133,'Départ - Arrivée'!#REF!,""))))))</f>
        <v>#REF!</v>
      </c>
      <c r="Y133" s="180">
        <f t="shared" si="4"/>
        <v>65</v>
      </c>
      <c r="AB133" s="180">
        <f t="shared" si="5"/>
        <v>62</v>
      </c>
      <c r="AC133" s="180">
        <f t="shared" si="6"/>
        <v>63</v>
      </c>
      <c r="AD133" s="180">
        <f t="shared" si="7"/>
        <v>57.5</v>
      </c>
    </row>
    <row r="134" spans="2:30" x14ac:dyDescent="0.25">
      <c r="B134" s="180">
        <v>61</v>
      </c>
      <c r="C134" s="180">
        <v>58.2</v>
      </c>
      <c r="D134" s="180">
        <v>38.5</v>
      </c>
      <c r="S134" s="182">
        <v>63</v>
      </c>
      <c r="T134" s="182" t="e">
        <f>IF(#REF!=S134,AC134,IF(#REF!=S134,AC134,IF(#REF!=S134,AC134,IF(#REF!=S134,AC134,IF(#REF!=S134,AC134,IF(#REF!=S134,AC134,0))))))</f>
        <v>#REF!</v>
      </c>
      <c r="U134" s="182" t="e">
        <f>IF(#REF!=S134,AD134,IF(#REF!=S134,AD134,IF(#REF!=S134,AD134,IF(#REF!=S134,AD134,IF(#REF!=S134,AD134,IF(#REF!=S134,AD134,0))))))</f>
        <v>#REF!</v>
      </c>
      <c r="W134" s="180" t="e">
        <f>IF('Départ - Arrivée'!#REF!=Y134,'Départ - Arrivée'!#REF!,IF('Départ - Arrivée'!#REF!=Y134,'Départ - Arrivée'!#REF!,IF('Départ - Arrivée'!#REF!=Y134,'Départ - Arrivée'!#REF!,IF('Départ - Arrivée'!#REF!=Y134,'Départ - Arrivée'!#REF!,IF('Départ - Arrivée'!#REF!=Y134,'Départ - Arrivée'!#REF!,IF('Départ - Arrivée'!#REF!=Y134,'Départ - Arrivée'!#REF!,""))))))</f>
        <v>#REF!</v>
      </c>
      <c r="Y134" s="180">
        <f t="shared" ref="Y134:Y144" si="8">Y133+1</f>
        <v>66</v>
      </c>
      <c r="AB134" s="180">
        <f t="shared" si="5"/>
        <v>63</v>
      </c>
      <c r="AC134" s="180">
        <f t="shared" si="6"/>
        <v>47.3</v>
      </c>
      <c r="AD134" s="180">
        <f t="shared" si="7"/>
        <v>35.299999999999997</v>
      </c>
    </row>
    <row r="135" spans="2:30" x14ac:dyDescent="0.25">
      <c r="B135" s="180">
        <v>62</v>
      </c>
      <c r="C135" s="180">
        <v>74</v>
      </c>
      <c r="D135" s="180">
        <v>47</v>
      </c>
      <c r="S135" s="182">
        <v>64</v>
      </c>
      <c r="T135" s="182" t="e">
        <f>IF(#REF!=S135,AC135,IF(#REF!=S135,AC135,IF(#REF!=S135,AC135,IF(#REF!=S135,AC135,IF(#REF!=S135,AC135,IF(#REF!=S135,AC135,0))))))</f>
        <v>#REF!</v>
      </c>
      <c r="U135" s="182" t="e">
        <f>IF(#REF!=S135,AD135,IF(#REF!=S135,AD135,IF(#REF!=S135,AD135,IF(#REF!=S135,AD135,IF(#REF!=S135,AD135,IF(#REF!=S135,AD135,0))))))</f>
        <v>#REF!</v>
      </c>
      <c r="W135" s="180" t="e">
        <f>IF('Départ - Arrivée'!#REF!=Y135,'Départ - Arrivée'!#REF!,IF('Départ - Arrivée'!#REF!=Y135,'Départ - Arrivée'!#REF!,IF('Départ - Arrivée'!#REF!=Y135,'Départ - Arrivée'!#REF!,IF('Départ - Arrivée'!#REF!=Y135,'Départ - Arrivée'!#REF!,IF('Départ - Arrivée'!#REF!=Y135,'Départ - Arrivée'!#REF!,IF('Départ - Arrivée'!#REF!=Y135,'Départ - Arrivée'!#REF!,""))))))</f>
        <v>#REF!</v>
      </c>
      <c r="Y135" s="180">
        <f t="shared" si="8"/>
        <v>67</v>
      </c>
      <c r="AB135" s="180">
        <f t="shared" si="5"/>
        <v>64</v>
      </c>
      <c r="AC135" s="180">
        <f t="shared" si="6"/>
        <v>39</v>
      </c>
      <c r="AD135" s="180">
        <f t="shared" si="7"/>
        <v>41.5</v>
      </c>
    </row>
    <row r="136" spans="2:30" x14ac:dyDescent="0.25">
      <c r="B136" s="180">
        <v>63</v>
      </c>
      <c r="C136" s="180">
        <v>58.3</v>
      </c>
      <c r="D136" s="180">
        <v>24.8</v>
      </c>
      <c r="S136" s="182">
        <v>65</v>
      </c>
      <c r="T136" s="182" t="e">
        <f>IF(#REF!=S136,AC136,IF(#REF!=S136,AC136,IF(#REF!=S136,AC136,IF(#REF!=S136,AC136,IF(#REF!=S136,AC136,IF(#REF!=S136,AC136,0))))))</f>
        <v>#REF!</v>
      </c>
      <c r="U136" s="182" t="e">
        <f>IF(#REF!=S136,AD136,IF(#REF!=S136,AD136,IF(#REF!=S136,AD136,IF(#REF!=S136,AD136,IF(#REF!=S136,AD136,IF(#REF!=S136,AD136,0))))))</f>
        <v>#REF!</v>
      </c>
      <c r="W136" s="180" t="e">
        <f>IF('Départ - Arrivée'!#REF!=Y136,'Départ - Arrivée'!#REF!,IF('Départ - Arrivée'!#REF!=Y136,'Départ - Arrivée'!#REF!,IF('Départ - Arrivée'!#REF!=Y136,'Départ - Arrivée'!#REF!,IF('Départ - Arrivée'!#REF!=Y136,'Départ - Arrivée'!#REF!,IF('Départ - Arrivée'!#REF!=Y136,'Départ - Arrivée'!#REF!,IF('Départ - Arrivée'!#REF!=Y136,'Départ - Arrivée'!#REF!,""))))))</f>
        <v>#REF!</v>
      </c>
      <c r="Y136" s="180">
        <f t="shared" si="8"/>
        <v>68</v>
      </c>
      <c r="AB136" s="180">
        <f t="shared" ref="AB136:AB147" si="9">B138</f>
        <v>65</v>
      </c>
      <c r="AC136" s="180">
        <f t="shared" ref="AC136:AC147" si="10">C138+$AC$68</f>
        <v>42.4</v>
      </c>
      <c r="AD136" s="180">
        <f t="shared" ref="AD136:AD147" si="11">D138+$AD$68</f>
        <v>32.700000000000003</v>
      </c>
    </row>
    <row r="137" spans="2:30" x14ac:dyDescent="0.25">
      <c r="B137" s="180">
        <v>64</v>
      </c>
      <c r="C137" s="180">
        <v>50</v>
      </c>
      <c r="D137" s="180">
        <v>31</v>
      </c>
      <c r="S137" s="182">
        <v>66</v>
      </c>
      <c r="T137" s="182" t="e">
        <f>IF(#REF!=S137,AC137,IF(#REF!=S137,AC137,IF(#REF!=S137,AC137,IF(#REF!=S137,AC137,IF(#REF!=S137,AC137,IF(#REF!=S137,AC137,0))))))</f>
        <v>#REF!</v>
      </c>
      <c r="U137" s="182" t="e">
        <f>IF(#REF!=S137,AD137,IF(#REF!=S137,AD137,IF(#REF!=S137,AD137,IF(#REF!=S137,AD137,IF(#REF!=S137,AD137,IF(#REF!=S137,AD137,0))))))</f>
        <v>#REF!</v>
      </c>
      <c r="W137" s="180" t="e">
        <f>IF('Départ - Arrivée'!#REF!=Y137,'Départ - Arrivée'!#REF!,IF('Départ - Arrivée'!#REF!=Y137,'Départ - Arrivée'!#REF!,IF('Départ - Arrivée'!#REF!=Y137,'Départ - Arrivée'!#REF!,IF('Départ - Arrivée'!#REF!=Y137,'Départ - Arrivée'!#REF!,IF('Départ - Arrivée'!#REF!=Y137,'Départ - Arrivée'!#REF!,IF('Départ - Arrivée'!#REF!=Y137,'Départ - Arrivée'!#REF!,""))))))</f>
        <v>#REF!</v>
      </c>
      <c r="Y137" s="180">
        <f t="shared" si="8"/>
        <v>69</v>
      </c>
      <c r="AB137" s="180">
        <f t="shared" si="9"/>
        <v>66</v>
      </c>
      <c r="AC137" s="180">
        <f t="shared" si="10"/>
        <v>44.2</v>
      </c>
      <c r="AD137" s="180">
        <f t="shared" si="11"/>
        <v>30.1</v>
      </c>
    </row>
    <row r="138" spans="2:30" x14ac:dyDescent="0.25">
      <c r="B138" s="180">
        <v>65</v>
      </c>
      <c r="C138" s="180">
        <v>53.4</v>
      </c>
      <c r="D138" s="180">
        <v>22.2</v>
      </c>
      <c r="S138" s="182">
        <v>67</v>
      </c>
      <c r="T138" s="182" t="e">
        <f>IF(#REF!=S138,AC138,IF(#REF!=S138,AC138,IF(#REF!=S138,AC138,IF(#REF!=S138,AC138,IF(#REF!=S138,AC138,IF(#REF!=S138,AC138,0))))))</f>
        <v>#REF!</v>
      </c>
      <c r="U138" s="182" t="e">
        <f>IF(#REF!=S138,AD138,IF(#REF!=S138,AD138,IF(#REF!=S138,AD138,IF(#REF!=S138,AD138,IF(#REF!=S138,AD138,IF(#REF!=S138,AD138,0))))))</f>
        <v>#REF!</v>
      </c>
      <c r="W138" s="180" t="e">
        <f>IF('Départ - Arrivée'!#REF!=Y138,'Départ - Arrivée'!#REF!,IF('Départ - Arrivée'!#REF!=Y138,'Départ - Arrivée'!#REF!,IF('Départ - Arrivée'!#REF!=Y138,'Départ - Arrivée'!#REF!,IF('Départ - Arrivée'!#REF!=Y138,'Départ - Arrivée'!#REF!,IF('Départ - Arrivée'!#REF!=Y138,'Départ - Arrivée'!#REF!,IF('Départ - Arrivée'!#REF!=Y138,'Départ - Arrivée'!#REF!,""))))))</f>
        <v>#REF!</v>
      </c>
      <c r="Y138" s="180">
        <f t="shared" si="8"/>
        <v>70</v>
      </c>
      <c r="AB138" s="180">
        <f t="shared" si="9"/>
        <v>67</v>
      </c>
      <c r="AC138" s="180">
        <f t="shared" si="10"/>
        <v>37.799999999999997</v>
      </c>
      <c r="AD138" s="180">
        <f t="shared" si="11"/>
        <v>30.3</v>
      </c>
    </row>
    <row r="139" spans="2:30" x14ac:dyDescent="0.25">
      <c r="B139" s="180">
        <v>66</v>
      </c>
      <c r="C139" s="180">
        <v>55.2</v>
      </c>
      <c r="D139" s="180">
        <v>19.600000000000001</v>
      </c>
      <c r="S139" s="182">
        <v>68</v>
      </c>
      <c r="T139" s="182" t="e">
        <f>IF(#REF!=S139,AC139,IF(#REF!=S139,AC139,IF(#REF!=S139,AC139,IF(#REF!=S139,AC139,IF(#REF!=S139,AC139,IF(#REF!=S139,AC139,0))))))</f>
        <v>#REF!</v>
      </c>
      <c r="U139" s="182" t="e">
        <f>IF(#REF!=S139,AD139,IF(#REF!=S139,AD139,IF(#REF!=S139,AD139,IF(#REF!=S139,AD139,IF(#REF!=S139,AD139,IF(#REF!=S139,AD139,0))))))</f>
        <v>#REF!</v>
      </c>
      <c r="W139" s="180" t="e">
        <f>IF('Départ - Arrivée'!#REF!=Y139,'Départ - Arrivée'!#REF!,IF('Départ - Arrivée'!#REF!=Y139,'Départ - Arrivée'!#REF!,IF('Départ - Arrivée'!#REF!=Y139,'Départ - Arrivée'!#REF!,IF('Départ - Arrivée'!#REF!=Y139,'Départ - Arrivée'!#REF!,IF('Départ - Arrivée'!#REF!=Y139,'Départ - Arrivée'!#REF!,IF('Départ - Arrivée'!#REF!=Y139,'Départ - Arrivée'!#REF!,""))))))</f>
        <v>#REF!</v>
      </c>
      <c r="Y139" s="180">
        <f t="shared" si="8"/>
        <v>71</v>
      </c>
      <c r="AB139" s="180">
        <f t="shared" si="9"/>
        <v>68</v>
      </c>
      <c r="AC139" s="180">
        <f t="shared" si="10"/>
        <v>34</v>
      </c>
      <c r="AD139" s="180">
        <f t="shared" si="11"/>
        <v>25.5</v>
      </c>
    </row>
    <row r="140" spans="2:30" x14ac:dyDescent="0.25">
      <c r="B140" s="180">
        <v>67</v>
      </c>
      <c r="C140" s="180">
        <v>48.8</v>
      </c>
      <c r="D140" s="180">
        <v>19.8</v>
      </c>
      <c r="S140" s="182">
        <v>69</v>
      </c>
      <c r="T140" s="182" t="e">
        <f>IF(#REF!=S140,AC140,IF(#REF!=S140,AC140,IF(#REF!=S140,AC140,IF(#REF!=S140,AC140,IF(#REF!=S140,AC140,IF(#REF!=S140,AC140,0))))))</f>
        <v>#REF!</v>
      </c>
      <c r="U140" s="182" t="e">
        <f>IF(#REF!=S140,AD140,IF(#REF!=S140,AD140,IF(#REF!=S140,AD140,IF(#REF!=S140,AD140,IF(#REF!=S140,AD140,IF(#REF!=S140,AD140,0))))))</f>
        <v>#REF!</v>
      </c>
      <c r="W140" s="180" t="e">
        <f>IF('Départ - Arrivée'!#REF!=Y140,'Départ - Arrivée'!#REF!,IF('Départ - Arrivée'!#REF!=Y140,'Départ - Arrivée'!#REF!,IF('Départ - Arrivée'!#REF!=Y140,'Départ - Arrivée'!#REF!,IF('Départ - Arrivée'!#REF!=Y140,'Départ - Arrivée'!#REF!,IF('Départ - Arrivée'!#REF!=Y140,'Départ - Arrivée'!#REF!,IF('Départ - Arrivée'!#REF!=Y140,'Départ - Arrivée'!#REF!,""))))))</f>
        <v>#REF!</v>
      </c>
      <c r="Y140" s="180">
        <f t="shared" si="8"/>
        <v>72</v>
      </c>
      <c r="AB140" s="180">
        <f t="shared" si="9"/>
        <v>69</v>
      </c>
      <c r="AC140" s="180">
        <f t="shared" si="10"/>
        <v>34</v>
      </c>
      <c r="AD140" s="180">
        <f t="shared" si="11"/>
        <v>36.5</v>
      </c>
    </row>
    <row r="141" spans="2:30" x14ac:dyDescent="0.25">
      <c r="B141" s="180">
        <v>68</v>
      </c>
      <c r="C141" s="180">
        <v>45</v>
      </c>
      <c r="D141" s="180">
        <v>15</v>
      </c>
      <c r="S141" s="182">
        <v>70</v>
      </c>
      <c r="T141" s="182" t="e">
        <f>IF(#REF!=S141,AC141,IF(#REF!=S141,AC141,IF(#REF!=S141,AC141,IF(#REF!=S141,AC141,IF(#REF!=S141,AC141,IF(#REF!=S141,AC141,0))))))</f>
        <v>#REF!</v>
      </c>
      <c r="U141" s="182" t="e">
        <f>IF(#REF!=S141,AD141,IF(#REF!=S141,AD141,IF(#REF!=S141,AD141,IF(#REF!=S141,AD141,IF(#REF!=S141,AD141,IF(#REF!=S141,AD141,0))))))</f>
        <v>#REF!</v>
      </c>
      <c r="W141" s="180" t="e">
        <f>IF('Départ - Arrivée'!#REF!=Y141,'Départ - Arrivée'!#REF!,IF('Départ - Arrivée'!#REF!=Y141,'Départ - Arrivée'!#REF!,IF('Départ - Arrivée'!#REF!=Y141,'Départ - Arrivée'!#REF!,IF('Départ - Arrivée'!#REF!=Y141,'Départ - Arrivée'!#REF!,IF('Départ - Arrivée'!#REF!=Y141,'Départ - Arrivée'!#REF!,IF('Départ - Arrivée'!#REF!=Y141,'Départ - Arrivée'!#REF!,""))))))</f>
        <v>#REF!</v>
      </c>
      <c r="Y141" s="180">
        <f t="shared" si="8"/>
        <v>73</v>
      </c>
      <c r="AB141" s="180">
        <f t="shared" si="9"/>
        <v>70</v>
      </c>
      <c r="AC141" s="180">
        <f t="shared" si="10"/>
        <v>27.5</v>
      </c>
      <c r="AD141" s="180">
        <f t="shared" si="11"/>
        <v>38</v>
      </c>
    </row>
    <row r="142" spans="2:30" x14ac:dyDescent="0.25">
      <c r="B142" s="180">
        <v>69</v>
      </c>
      <c r="C142" s="180">
        <v>45</v>
      </c>
      <c r="D142" s="180">
        <v>26</v>
      </c>
      <c r="S142" s="182">
        <v>71</v>
      </c>
      <c r="T142" s="182" t="e">
        <f>IF(#REF!=S142,AC142,IF(#REF!=S142,AC142,IF(#REF!=S142,AC142,IF(#REF!=S142,AC142,IF(#REF!=S142,AC142,IF(#REF!=S142,AC142,0))))))</f>
        <v>#REF!</v>
      </c>
      <c r="U142" s="182" t="e">
        <f>IF(#REF!=S142,AD142,IF(#REF!=S142,AD142,IF(#REF!=S142,AD142,IF(#REF!=S142,AD142,IF(#REF!=S142,AD142,IF(#REF!=S142,AD142,0))))))</f>
        <v>#REF!</v>
      </c>
      <c r="W142" s="180" t="e">
        <f>IF('Départ - Arrivée'!#REF!=Y142,'Départ - Arrivée'!#REF!,IF('Départ - Arrivée'!#REF!=Y142,'Départ - Arrivée'!#REF!,IF('Départ - Arrivée'!#REF!=Y142,'Départ - Arrivée'!#REF!,IF('Départ - Arrivée'!#REF!=Y142,'Départ - Arrivée'!#REF!,IF('Départ - Arrivée'!#REF!=Y142,'Départ - Arrivée'!#REF!,IF('Départ - Arrivée'!#REF!=Y142,'Départ - Arrivée'!#REF!,""))))))</f>
        <v>#REF!</v>
      </c>
      <c r="Y142" s="180">
        <f t="shared" si="8"/>
        <v>74</v>
      </c>
      <c r="AB142" s="180">
        <f t="shared" si="9"/>
        <v>71</v>
      </c>
      <c r="AC142" s="180">
        <f t="shared" si="10"/>
        <v>25</v>
      </c>
      <c r="AD142" s="180">
        <f t="shared" si="11"/>
        <v>37.5</v>
      </c>
    </row>
    <row r="143" spans="2:30" x14ac:dyDescent="0.25">
      <c r="B143" s="180">
        <v>70</v>
      </c>
      <c r="C143" s="180">
        <v>38.5</v>
      </c>
      <c r="D143" s="180">
        <v>27.5</v>
      </c>
      <c r="S143" s="182">
        <v>72</v>
      </c>
      <c r="T143" s="182" t="e">
        <f>IF(#REF!=S143,AC143,IF(#REF!=S143,AC143,IF(#REF!=S143,AC143,IF(#REF!=S143,AC143,IF(#REF!=S143,AC143,IF(#REF!=S143,AC143,0))))))</f>
        <v>#REF!</v>
      </c>
      <c r="U143" s="182" t="e">
        <f>IF(#REF!=S143,AD143,IF(#REF!=S143,AD143,IF(#REF!=S143,AD143,IF(#REF!=S143,AD143,IF(#REF!=S143,AD143,IF(#REF!=S143,AD143,0))))))</f>
        <v>#REF!</v>
      </c>
      <c r="W143" s="180" t="e">
        <f>IF('Départ - Arrivée'!#REF!=Y143,'Départ - Arrivée'!#REF!,IF('Départ - Arrivée'!#REF!=Y143,'Départ - Arrivée'!#REF!,IF('Départ - Arrivée'!#REF!=Y143,'Départ - Arrivée'!#REF!,IF('Départ - Arrivée'!#REF!=Y143,'Départ - Arrivée'!#REF!,IF('Départ - Arrivée'!#REF!=Y143,'Départ - Arrivée'!#REF!,IF('Départ - Arrivée'!#REF!=Y143,'Départ - Arrivée'!#REF!,""))))))</f>
        <v>#REF!</v>
      </c>
      <c r="Y143" s="180">
        <f t="shared" si="8"/>
        <v>75</v>
      </c>
      <c r="AB143" s="180">
        <f t="shared" si="9"/>
        <v>72</v>
      </c>
      <c r="AC143" s="180">
        <f t="shared" si="10"/>
        <v>22</v>
      </c>
      <c r="AD143" s="180">
        <f t="shared" si="11"/>
        <v>34.5</v>
      </c>
    </row>
    <row r="144" spans="2:30" x14ac:dyDescent="0.25">
      <c r="B144" s="180">
        <v>71</v>
      </c>
      <c r="C144" s="180">
        <v>36</v>
      </c>
      <c r="D144" s="180">
        <v>27</v>
      </c>
      <c r="S144" s="182">
        <v>73</v>
      </c>
      <c r="T144" s="182" t="e">
        <f>IF(#REF!=S144,AC144,IF(#REF!=S144,AC144,IF(#REF!=S144,AC144,IF(#REF!=S144,AC144,IF(#REF!=S144,AC144,IF(#REF!=S144,AC144,0))))))</f>
        <v>#REF!</v>
      </c>
      <c r="U144" s="182" t="e">
        <f>IF(#REF!=S144,AD144,IF(#REF!=S144,AD144,IF(#REF!=S144,AD144,IF(#REF!=S144,AD144,IF(#REF!=S144,AD144,IF(#REF!=S144,AD144,0))))))</f>
        <v>#REF!</v>
      </c>
      <c r="W144" s="180" t="e">
        <f>IF('Départ - Arrivée'!#REF!=Y144,'Départ - Arrivée'!#REF!,IF('Départ - Arrivée'!#REF!=Y144,'Départ - Arrivée'!#REF!,IF('Départ - Arrivée'!#REF!=Y144,'Départ - Arrivée'!#REF!,IF('Départ - Arrivée'!#REF!=Y144,'Départ - Arrivée'!#REF!,IF('Départ - Arrivée'!#REF!=Y144,'Départ - Arrivée'!#REF!,IF('Départ - Arrivée'!#REF!=Y144,'Départ - Arrivée'!#REF!,""))))))</f>
        <v>#REF!</v>
      </c>
      <c r="Y144" s="180">
        <f t="shared" si="8"/>
        <v>76</v>
      </c>
      <c r="AB144" s="180">
        <f t="shared" si="9"/>
        <v>73</v>
      </c>
      <c r="AC144" s="180">
        <f t="shared" si="10"/>
        <v>18.5</v>
      </c>
      <c r="AD144" s="180">
        <f t="shared" si="11"/>
        <v>32.5</v>
      </c>
    </row>
    <row r="145" spans="2:30" x14ac:dyDescent="0.25">
      <c r="B145" s="180">
        <v>72</v>
      </c>
      <c r="C145" s="180">
        <v>33</v>
      </c>
      <c r="D145" s="180">
        <v>24</v>
      </c>
      <c r="S145" s="182">
        <v>74</v>
      </c>
      <c r="T145" s="182" t="e">
        <f>IF(#REF!=S145,AC145,IF(#REF!=S145,AC145,IF(#REF!=S145,AC145,IF(#REF!=S145,AC145,IF(#REF!=S145,AC145,IF(#REF!=S145,AC145,0))))))</f>
        <v>#REF!</v>
      </c>
      <c r="U145" s="182" t="e">
        <f>IF(#REF!=S145,AD145,IF(#REF!=S145,AD145,IF(#REF!=S145,AD145,IF(#REF!=S145,AD145,IF(#REF!=S145,AD145,IF(#REF!=S145,AD145,0))))))</f>
        <v>#REF!</v>
      </c>
      <c r="AB145" s="180">
        <f t="shared" si="9"/>
        <v>74</v>
      </c>
      <c r="AC145" s="180">
        <f t="shared" si="10"/>
        <v>5</v>
      </c>
      <c r="AD145" s="180">
        <f t="shared" si="11"/>
        <v>59.5</v>
      </c>
    </row>
    <row r="146" spans="2:30" x14ac:dyDescent="0.25">
      <c r="B146" s="180">
        <v>73</v>
      </c>
      <c r="C146" s="180">
        <v>29.5</v>
      </c>
      <c r="D146" s="180">
        <v>22</v>
      </c>
      <c r="S146" s="182">
        <v>75</v>
      </c>
      <c r="T146" s="182" t="e">
        <f>IF(#REF!=S146,AC146,IF(#REF!=S146,AC146,IF(#REF!=S146,AC146,IF(#REF!=S146,AC146,IF(#REF!=S146,AC146,IF(#REF!=S146,AC146,0))))))</f>
        <v>#REF!</v>
      </c>
      <c r="U146" s="182" t="e">
        <f>IF(#REF!=S146,AD146,IF(#REF!=S146,AD146,IF(#REF!=S146,AD146,IF(#REF!=S146,AD146,IF(#REF!=S146,AD146,IF(#REF!=S146,AD146,0))))))</f>
        <v>#REF!</v>
      </c>
      <c r="AB146" s="180">
        <f t="shared" si="9"/>
        <v>75</v>
      </c>
      <c r="AC146" s="180">
        <f t="shared" si="10"/>
        <v>4.8000000000000007</v>
      </c>
      <c r="AD146" s="180">
        <f t="shared" si="11"/>
        <v>48</v>
      </c>
    </row>
    <row r="147" spans="2:30" x14ac:dyDescent="0.25">
      <c r="B147" s="180">
        <v>74</v>
      </c>
      <c r="C147" s="180">
        <v>16</v>
      </c>
      <c r="D147" s="180">
        <v>49</v>
      </c>
      <c r="S147" s="182">
        <v>76</v>
      </c>
      <c r="T147" s="182" t="e">
        <f>IF(#REF!=S147,AC147,IF(#REF!=S147,AC147,IF(#REF!=S147,AC147,IF(#REF!=S147,AC147,IF(#REF!=S147,AC147,IF(#REF!=S147,AC147,0))))))</f>
        <v>#REF!</v>
      </c>
      <c r="U147" s="182" t="e">
        <f>IF(#REF!=S147,AD147,IF(#REF!=S147,AD147,IF(#REF!=S147,AD147,IF(#REF!=S147,AD147,IF(#REF!=S147,AD147,IF(#REF!=S147,AD147,0))))))</f>
        <v>#REF!</v>
      </c>
      <c r="AB147" s="180">
        <f t="shared" si="9"/>
        <v>76</v>
      </c>
      <c r="AC147" s="180">
        <f t="shared" si="10"/>
        <v>14.399999999999999</v>
      </c>
      <c r="AD147" s="180">
        <f t="shared" si="11"/>
        <v>37.299999999999997</v>
      </c>
    </row>
    <row r="148" spans="2:30" x14ac:dyDescent="0.25">
      <c r="B148" s="180">
        <v>75</v>
      </c>
      <c r="C148" s="180">
        <v>15.8</v>
      </c>
      <c r="D148" s="180">
        <v>37.5</v>
      </c>
    </row>
    <row r="149" spans="2:30" x14ac:dyDescent="0.25">
      <c r="B149" s="180">
        <v>76</v>
      </c>
      <c r="C149" s="180">
        <v>25.4</v>
      </c>
      <c r="D149" s="180">
        <v>26.8</v>
      </c>
    </row>
  </sheetData>
  <sheetProtection sheet="1" objects="1" scenarios="1" selectLockedCells="1"/>
  <mergeCells count="16">
    <mergeCell ref="AE1:AQ4"/>
    <mergeCell ref="AK7:AP21"/>
    <mergeCell ref="B71:D72"/>
    <mergeCell ref="AE13:AF16"/>
    <mergeCell ref="AE17:AF21"/>
    <mergeCell ref="AE7:AF11"/>
    <mergeCell ref="AG7:AI11"/>
    <mergeCell ref="AA12:AD12"/>
    <mergeCell ref="AA13:AD16"/>
    <mergeCell ref="AA17:AD21"/>
    <mergeCell ref="AB69:AD70"/>
    <mergeCell ref="G72:L73"/>
    <mergeCell ref="S69:U70"/>
    <mergeCell ref="AF23:AR25"/>
    <mergeCell ref="AE12:AF12"/>
    <mergeCell ref="AG12:AI21"/>
  </mergeCells>
  <dataValidations count="2">
    <dataValidation type="list" allowBlank="1" showInputMessage="1" showErrorMessage="1" sqref="AE13:AF16" xr:uid="{00000000-0002-0000-0200-000000000000}">
      <formula1>$AT$1:$AT$80</formula1>
    </dataValidation>
    <dataValidation type="list" allowBlank="1" showInputMessage="1" showErrorMessage="1" sqref="AE17:AF21" xr:uid="{00000000-0002-0000-0200-000001000000}">
      <formula1>$AS$1:$AS$78</formula1>
    </dataValidation>
  </dataValidations>
  <pageMargins left="0.39" right="0.2" top="0.13" bottom="0.13" header="0.13" footer="0.13"/>
  <pageSetup paperSize="9" scale="70" orientation="landscape" horizontalDpi="4294967293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86"/>
    <col min="33" max="33" width="11.42578125" style="86" customWidth="1"/>
    <col min="34" max="36" width="11.42578125" style="86"/>
    <col min="37" max="37" width="11.42578125" style="86" customWidth="1"/>
    <col min="38" max="75" width="11.42578125" style="86"/>
    <col min="76" max="76" width="13.7109375" style="86" bestFit="1" customWidth="1"/>
    <col min="77" max="89" width="11.42578125" style="86"/>
    <col min="90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Cartes'!$C$28="","",'Balises - Cartes'!$C$28)</f>
        <v>50</v>
      </c>
      <c r="BH5" s="110" t="str">
        <f>IF('Balises - Cartes'!$D$28="","",'Balises - Cartes'!$D$28)</f>
        <v/>
      </c>
      <c r="BI5" s="110" t="str">
        <f>IF('Balises - Cartes'!$E$28="","",'Balises - Cartes'!$E$28)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175</v>
      </c>
      <c r="B7" s="539"/>
      <c r="C7" s="540"/>
      <c r="BG7" s="99" t="str">
        <f>IF('Balises - Cartes'!$F$28="","",'Balises - Cartes'!$F$28)</f>
        <v/>
      </c>
      <c r="BH7" s="99" t="str">
        <f>IF('Balises - Cartes'!$G$28="","",'Balises - Cartes'!$G$28)</f>
        <v/>
      </c>
      <c r="BI7" s="99" t="str">
        <f>IF('Balises - Cartes'!$H$28="","",'Balises - Cartes'!$H$28)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IF('E9'!$BG$5=4,'E9'!$BG$4,IF('E9'!$BH$5=4,'E9'!$BH$4,""))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IF('E9'!$BG$5=BY65,'E9'!$BG$4,IF('E9'!$BH$5=BY65,'E9'!$BH$4,IF('E9'!$BI$5=BY65,'E9'!$BI$4,IF('E9'!$BG$7=BY65,'E9'!$BG$6,IF('E9'!$BH$7=BY65,'E9'!$BH$6,IF('E9'!$BI$7=BY65,'E9'!$BI$6,""))))))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IF('E9'!$BG$5=BY66,'E9'!$BG$4,IF('E9'!$BH$5=BY66,'E9'!$BH$4,IF('E9'!$BI$5=BY66,'E9'!$BI$4,IF('E9'!$BG$7=BY66,'E9'!$BG$6,IF('E9'!$BH$7=BY66,'E9'!$BH$6,IF('E9'!$BI$7=BY66,'E9'!$BI$6,""))))))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IF('E9'!$BG$5=BY67,'E9'!$BG$4,IF('E9'!$BH$5=BY67,'E9'!$BH$4,IF('E9'!$BI$5=BY67,'E9'!$BI$4,IF('E9'!$BG$7=BY67,'E9'!$BG$6,IF('E9'!$BH$7=BY67,'E9'!$BH$6,IF('E9'!$BI$7=BY67,'E9'!$BI$6,""))))))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IF('E9'!$BG$5=BY68,'E9'!$BG$4,IF('E9'!$BH$5=BY68,'E9'!$BH$4,IF('E9'!$BI$5=BY68,'E9'!$BI$4,IF('E9'!$BG$7=BY68,'E9'!$BG$6,IF('E9'!$BH$7=BY68,'E9'!$BH$6,IF('E9'!$BI$7=BY68,'E9'!$BI$6,""))))))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IF('E9'!$BG$5=BY69,'E9'!$BG$4,IF('E9'!$BH$5=BY69,'E9'!$BH$4,IF('E9'!$BI$5=BY69,'E9'!$BI$4,IF('E9'!$BG$7=BY69,'E9'!$BG$6,IF('E9'!$BH$7=BY69,'E9'!$BH$6,IF('E9'!$BI$7=BY69,'E9'!$BI$6,""))))))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IF('E9'!$BG$5=BY70,'E9'!$BG$4,IF('E9'!$BH$5=BY70,'E9'!$BH$4,IF('E9'!$BI$5=BY70,'E9'!$BI$4,IF('E9'!$BG$7=BY70,'E9'!$BG$6,IF('E9'!$BH$7=BY70,'E9'!$BH$6,IF('E9'!$BI$7=BY70,'E9'!$BI$6,""))))))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IF('E9'!$BG$5=BY71,'E9'!$BG$4,IF('E9'!$BH$5=BY71,'E9'!$BH$4,IF('E9'!$BI$5=BY71,'E9'!$BI$4,IF('E9'!$BG$7=BY71,'E9'!$BG$6,IF('E9'!$BH$7=BY71,'E9'!$BH$6,IF('E9'!$BI$7=BY71,'E9'!$BI$6,""))))))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IF('E9'!$BG$5=BY72,'E9'!$BG$4,IF('E9'!$BH$5=BY72,'E9'!$BH$4,IF('E9'!$BI$5=BY72,'E9'!$BI$4,IF('E9'!$BG$7=BY72,'E9'!$BG$6,IF('E9'!$BH$7=BY72,'E9'!$BH$6,IF('E9'!$BI$7=BY72,'E9'!$BI$6,""))))))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IF('E9'!$BG$5=BY73,'E9'!$BG$4,IF('E9'!$BH$5=BY73,'E9'!$BH$4,IF('E9'!$BI$5=BY73,'E9'!$BI$4,IF('E9'!$BG$7=BY73,'E9'!$BG$6,IF('E9'!$BH$7=BY73,'E9'!$BH$6,IF('E9'!$BI$7=BY73,'E9'!$BI$6,""))))))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IF('E9'!$BG$5=BY74,'E9'!$BG$4,IF('E9'!$BH$5=BY74,'E9'!$BH$4,IF('E9'!$BI$5=BY74,'E9'!$BI$4,IF('E9'!$BG$7=BY74,'E9'!$BG$6,IF('E9'!$BH$7=BY74,'E9'!$BH$6,IF('E9'!$BI$7=BY74,'E9'!$BI$6,""))))))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IF('E9'!$BG$5=BY75,'E9'!$BG$4,IF('E9'!$BH$5=BY75,'E9'!$BH$4,IF('E9'!$BI$5=BY75,'E9'!$BI$4,IF('E9'!$BG$7=BY75,'E9'!$BG$6,IF('E9'!$BH$7=BY75,'E9'!$BH$6,IF('E9'!$BI$7=BY75,'E9'!$BI$6,""))))))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IF('E9'!$BG$5=BY76,'E9'!$BG$4,IF('E9'!$BH$5=BY76,'E9'!$BH$4,IF('E9'!$BI$5=BY76,'E9'!$BI$4,IF('E9'!$BG$7=BY76,'E9'!$BG$6,IF('E9'!$BH$7=BY76,'E9'!$BH$6,IF('E9'!$BI$7=BY76,'E9'!$BI$6,""))))))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IF('E9'!$BG$5=BY77,'E9'!$BG$4,IF('E9'!$BH$5=BY77,'E9'!$BH$4,IF('E9'!$BI$5=BY77,'E9'!$BI$4,IF('E9'!$BG$7=BY77,'E9'!$BG$6,IF('E9'!$BH$7=BY77,'E9'!$BH$6,IF('E9'!$BI$7=BY77,'E9'!$BI$6,""))))))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IF('E9'!$BG$5=BY78,'E9'!$BG$4,IF('E9'!$BH$5=BY78,'E9'!$BH$4,IF('E9'!$BI$5=BY78,'E9'!$BI$4,IF('E9'!$BG$7=BY78,'E9'!$BG$6,IF('E9'!$BH$7=BY78,'E9'!$BH$6,IF('E9'!$BI$7=BY78,'E9'!$BI$6,""))))))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IF('E9'!$BG$5=BY79,'E9'!$BG$4,IF('E9'!$BH$5=BY79,'E9'!$BH$4,IF('E9'!$BI$5=BY79,'E9'!$BI$4,IF('E9'!$BG$7=BY79,'E9'!$BG$6,IF('E9'!$BH$7=BY79,'E9'!$BH$6,IF('E9'!$BI$7=BY79,'E9'!$BI$6,""))))))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IF('E9'!$BG$5=BY80,'E9'!$BG$4,IF('E9'!$BH$5=BY80,'E9'!$BH$4,IF('E9'!$BI$5=BY80,'E9'!$BI$4,IF('E9'!$BG$7=BY80,'E9'!$BG$6,IF('E9'!$BH$7=BY80,'E9'!$BH$6,IF('E9'!$BI$7=BY80,'E9'!$BI$6,""))))))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IF('E9'!$BG$5=BY81,'E9'!$BG$4,IF('E9'!$BH$5=BY81,'E9'!$BH$4,IF('E9'!$BI$5=BY81,'E9'!$BI$4,IF('E9'!$BG$7=BY81,'E9'!$BG$6,IF('E9'!$BH$7=BY81,'E9'!$BH$6,IF('E9'!$BI$7=BY81,'E9'!$BI$6,""))))))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IF('E9'!$BG$5=BY82,'E9'!$BG$4,IF('E9'!$BH$5=BY82,'E9'!$BH$4,IF('E9'!$BI$5=BY82,'E9'!$BI$4,IF('E9'!$BG$7=BY82,'E9'!$BG$6,IF('E9'!$BH$7=BY82,'E9'!$BH$6,IF('E9'!$BI$7=BY82,'E9'!$BI$6,""))))))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IF('E9'!$BG$5=BY83,'E9'!$BG$4,IF('E9'!$BH$5=BY83,'E9'!$BH$4,IF('E9'!$BI$5=BY83,'E9'!$BI$4,IF('E9'!$BG$7=BY83,'E9'!$BG$6,IF('E9'!$BH$7=BY83,'E9'!$BH$6,IF('E9'!$BI$7=BY83,'E9'!$BI$6,""))))))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IF('E9'!$BG$5=BY84,'E9'!$BG$4,IF('E9'!$BH$5=BY84,'E9'!$BH$4,IF('E9'!$BI$5=BY84,'E9'!$BI$4,IF('E9'!$BG$7=BY84,'E9'!$BG$6,IF('E9'!$BH$7=BY84,'E9'!$BH$6,IF('E9'!$BI$7=BY84,'E9'!$BI$6,""))))))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IF('E9'!$BG$5=BY85,'E9'!$BG$4,IF('E9'!$BH$5=BY85,'E9'!$BH$4,IF('E9'!$BI$5=BY85,'E9'!$BI$4,IF('E9'!$BG$7=BY85,'E9'!$BG$6,IF('E9'!$BH$7=BY85,'E9'!$BH$6,IF('E9'!$BI$7=BY85,'E9'!$BI$6,""))))))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IF('E9'!$BG$5=BY86,'E9'!$BG$4,IF('E9'!$BH$5=BY86,'E9'!$BH$4,IF('E9'!$BI$5=BY86,'E9'!$BI$4,IF('E9'!$BG$7=BY86,'E9'!$BG$6,IF('E9'!$BH$7=BY86,'E9'!$BH$6,IF('E9'!$BI$7=BY86,'E9'!$BI$6,""))))))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IF('E9'!$BG$5=BY87,'E9'!$BG$4,IF('E9'!$BH$5=BY87,'E9'!$BH$4,IF('E9'!$BI$5=BY87,'E9'!$BI$4,IF('E9'!$BG$7=BY87,'E9'!$BG$6,IF('E9'!$BH$7=BY87,'E9'!$BH$6,IF('E9'!$BI$7=BY87,'E9'!$BI$6,""))))))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IF('E9'!$BG$5=BY88,'E9'!$BG$4,IF('E9'!$BH$5=BY88,'E9'!$BH$4,IF('E9'!$BI$5=BY88,'E9'!$BI$4,IF('E9'!$BG$7=BY88,'E9'!$BG$6,IF('E9'!$BH$7=BY88,'E9'!$BH$6,IF('E9'!$BI$7=BY88,'E9'!$BI$6,""))))))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IF('E9'!$BG$5=BY89,'E9'!$BG$4,IF('E9'!$BH$5=BY89,'E9'!$BH$4,IF('E9'!$BI$5=BY89,'E9'!$BI$4,IF('E9'!$BG$7=BY89,'E9'!$BG$6,IF('E9'!$BH$7=BY89,'E9'!$BH$6,IF('E9'!$BI$7=BY89,'E9'!$BI$6,""))))))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IF('E9'!$BG$5=BY90,'E9'!$BG$4,IF('E9'!$BH$5=BY90,'E9'!$BH$4,IF('E9'!$BI$5=BY90,'E9'!$BI$4,IF('E9'!$BG$7=BY90,'E9'!$BG$6,IF('E9'!$BH$7=BY90,'E9'!$BH$6,IF('E9'!$BI$7=BY90,'E9'!$BI$6,""))))))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IF('E9'!$BG$5=BY91,'E9'!$BG$4,IF('E9'!$BH$5=BY91,'E9'!$BH$4,IF('E9'!$BI$5=BY91,'E9'!$BI$4,IF('E9'!$BG$7=BY91,'E9'!$BG$6,IF('E9'!$BH$7=BY91,'E9'!$BH$6,IF('E9'!$BI$7=BY91,'E9'!$BI$6,""))))))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IF('E9'!$BG$5=BY92,'E9'!$BG$4,IF('E9'!$BH$5=BY92,'E9'!$BH$4,IF('E9'!$BI$5=BY92,'E9'!$BI$4,IF('E9'!$BG$7=BY92,'E9'!$BG$6,IF('E9'!$BH$7=BY92,'E9'!$BH$6,IF('E9'!$BI$7=BY92,'E9'!$BI$6,""))))))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IF('E9'!$BG$5=BY93,'E9'!$BG$4,IF('E9'!$BH$5=BY93,'E9'!$BH$4,IF('E9'!$BI$5=BY93,'E9'!$BI$4,IF('E9'!$BG$7=BY93,'E9'!$BG$6,IF('E9'!$BH$7=BY93,'E9'!$BH$6,IF('E9'!$BI$7=BY93,'E9'!$BI$6,""))))))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IF('E9'!$BG$5=BY94,'E9'!$BG$4,IF('E9'!$BH$5=BY94,'E9'!$BH$4,IF('E9'!$BI$5=BY94,'E9'!$BI$4,IF('E9'!$BG$7=BY94,'E9'!$BG$6,IF('E9'!$BH$7=BY94,'E9'!$BH$6,IF('E9'!$BI$7=BY94,'E9'!$BI$6,""))))))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IF('E9'!$BG$5=BY95,'E9'!$BG$4,IF('E9'!$BH$5=BY95,'E9'!$BH$4,IF('E9'!$BI$5=BY95,'E9'!$BI$4,IF('E9'!$BG$7=BY95,'E9'!$BG$6,IF('E9'!$BH$7=BY95,'E9'!$BH$6,IF('E9'!$BI$7=BY95,'E9'!$BI$6,""))))))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IF('E9'!$BG$5=BY96,'E9'!$BG$4,IF('E9'!$BH$5=BY96,'E9'!$BH$4,IF('E9'!$BI$5=BY96,'E9'!$BI$4,IF('E9'!$BG$7=BY96,'E9'!$BG$6,IF('E9'!$BH$7=BY96,'E9'!$BH$6,IF('E9'!$BI$7=BY96,'E9'!$BI$6,""))))))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IF('E9'!$BG$5=BY97,'E9'!$BG$4,IF('E9'!$BH$5=BY97,'E9'!$BH$4,IF('E9'!$BI$5=BY97,'E9'!$BI$4,IF('E9'!$BG$7=BY97,'E9'!$BG$6,IF('E9'!$BH$7=BY97,'E9'!$BH$6,IF('E9'!$BI$7=BY97,'E9'!$BI$6,""))))))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IF('E9'!$BG$5=BY98,'E9'!$BG$4,IF('E9'!$BH$5=BY98,'E9'!$BH$4,IF('E9'!$BI$5=BY98,'E9'!$BI$4,IF('E9'!$BG$7=BY98,'E9'!$BG$6,IF('E9'!$BH$7=BY98,'E9'!$BH$6,IF('E9'!$BI$7=BY98,'E9'!$BI$6,""))))))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IF('E9'!$BG$5=BY99,'E9'!$BG$4,IF('E9'!$BH$5=BY99,'E9'!$BH$4,IF('E9'!$BI$5=BY99,'E9'!$BI$4,IF('E9'!$BG$7=BY99,'E9'!$BG$6,IF('E9'!$BH$7=BY99,'E9'!$BH$6,IF('E9'!$BI$7=BY99,'E9'!$BI$6,""))))))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IF('E9'!$BG$5=BY100,'E9'!$BG$4,IF('E9'!$BH$5=BY100,'E9'!$BH$4,IF('E9'!$BI$5=BY100,'E9'!$BI$4,IF('E9'!$BG$7=BY100,'E9'!$BG$6,IF('E9'!$BH$7=BY100,'E9'!$BH$6,IF('E9'!$BI$7=BY100,'E9'!$BI$6,""))))))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IF('E9'!$BG$5=BY101,'E9'!$BG$4,IF('E9'!$BH$5=BY101,'E9'!$BH$4,IF('E9'!$BI$5=BY101,'E9'!$BI$4,IF('E9'!$BG$7=BY101,'E9'!$BG$6,IF('E9'!$BH$7=BY101,'E9'!$BH$6,IF('E9'!$BI$7=BY101,'E9'!$BI$6,""))))))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IF('E9'!$BG$5=BY102,'E9'!$BG$4,IF('E9'!$BH$5=BY102,'E9'!$BH$4,IF('E9'!$BI$5=BY102,'E9'!$BI$4,IF('E9'!$BG$7=BY102,'E9'!$BG$6,IF('E9'!$BH$7=BY102,'E9'!$BH$6,IF('E9'!$BI$7=BY102,'E9'!$BI$6,""))))))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IF('E9'!$BG$5=BY103,'E9'!$BG$4,IF('E9'!$BH$5=BY103,'E9'!$BH$4,IF('E9'!$BI$5=BY103,'E9'!$BI$4,IF('E9'!$BG$7=BY103,'E9'!$BG$6,IF('E9'!$BH$7=BY103,'E9'!$BH$6,IF('E9'!$BI$7=BY103,'E9'!$BI$6,""))))))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IF('E9'!$BG$5=BY104,'E9'!$BG$4,IF('E9'!$BH$5=BY104,'E9'!$BH$4,IF('E9'!$BI$5=BY104,'E9'!$BI$4,IF('E9'!$BG$7=BY104,'E9'!$BG$6,IF('E9'!$BH$7=BY104,'E9'!$BH$6,IF('E9'!$BI$7=BY104,'E9'!$BI$6,""))))))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IF('E9'!$BG$5=BY105,'E9'!$BG$4,IF('E9'!$BH$5=BY105,'E9'!$BH$4,IF('E9'!$BI$5=BY105,'E9'!$BI$4,IF('E9'!$BG$7=BY105,'E9'!$BG$6,IF('E9'!$BH$7=BY105,'E9'!$BH$6,IF('E9'!$BI$7=BY105,'E9'!$BI$6,""))))))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IF('E9'!$BG$5=BY106,'E9'!$BG$4,IF('E9'!$BH$5=BY106,'E9'!$BH$4,IF('E9'!$BI$5=BY106,'E9'!$BI$4,IF('E9'!$BG$7=BY106,'E9'!$BG$6,IF('E9'!$BH$7=BY106,'E9'!$BH$6,IF('E9'!$BI$7=BY106,'E9'!$BI$6,""))))))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IF('E9'!$BG$5=BY107,'E9'!$BG$4,IF('E9'!$BH$5=BY107,'E9'!$BH$4,IF('E9'!$BI$5=BY107,'E9'!$BI$4,IF('E9'!$BG$7=BY107,'E9'!$BG$6,IF('E9'!$BH$7=BY107,'E9'!$BH$6,IF('E9'!$BI$7=BY107,'E9'!$BI$6,""))))))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IF('E9'!$BG$5=BY108,'E9'!$BG$4,IF('E9'!$BH$5=BY108,'E9'!$BH$4,IF('E9'!$BI$5=BY108,'E9'!$BI$4,IF('E9'!$BG$7=BY108,'E9'!$BG$6,IF('E9'!$BH$7=BY108,'E9'!$BH$6,IF('E9'!$BI$7=BY108,'E9'!$BI$6,""))))))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IF('E9'!$BG$5=BY109,'E9'!$BG$4,IF('E9'!$BH$5=BY109,'E9'!$BH$4,IF('E9'!$BI$5=BY109,'E9'!$BI$4,IF('E9'!$BG$7=BY109,'E9'!$BG$6,IF('E9'!$BH$7=BY109,'E9'!$BH$6,IF('E9'!$BI$7=BY109,'E9'!$BI$6,""))))))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IF('E9'!$BG$5=BY110,'E9'!$BG$4,IF('E9'!$BH$5=BY110,'E9'!$BH$4,IF('E9'!$BI$5=BY110,'E9'!$BI$4,IF('E9'!$BG$7=BY110,'E9'!$BG$6,IF('E9'!$BH$7=BY110,'E9'!$BH$6,IF('E9'!$BI$7=BY110,'E9'!$BI$6,""))))))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IF('E9'!$BG$5=BY111,'E9'!$BG$4,IF('E9'!$BH$5=BY111,'E9'!$BH$4,IF('E9'!$BI$5=BY111,'E9'!$BI$4,IF('E9'!$BG$7=BY111,'E9'!$BG$6,IF('E9'!$BH$7=BY111,'E9'!$BH$6,IF('E9'!$BI$7=BY111,'E9'!$BI$6,""))))))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IF('E9'!$BG$5=BY112,'E9'!$BG$4,IF('E9'!$BH$5=BY112,'E9'!$BH$4,IF('E9'!$BI$5=BY112,'E9'!$BI$4,IF('E9'!$BG$7=BY112,'E9'!$BG$6,IF('E9'!$BH$7=BY112,'E9'!$BH$6,IF('E9'!$BI$7=BY112,'E9'!$BI$6,""))))))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IF('E9'!$BG$5=BY113,'E9'!$BG$4,IF('E9'!$BH$5=BY113,'E9'!$BH$4,IF('E9'!$BI$5=BY113,'E9'!$BI$4,IF('E9'!$BG$7=BY113,'E9'!$BG$6,IF('E9'!$BH$7=BY113,'E9'!$BH$6,IF('E9'!$BI$7=BY113,'E9'!$BI$6,""))))))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IF('E9'!$BG$5=BY114,'E9'!$BG$4,IF('E9'!$BH$5=BY114,'E9'!$BH$4,IF('E9'!$BI$5=BY114,'E9'!$BI$4,IF('E9'!$BG$7=BY114,'E9'!$BG$6,IF('E9'!$BH$7=BY114,'E9'!$BH$6,IF('E9'!$BI$7=BY114,'E9'!$BI$6,""))))))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IF('E9'!$BG$5=BY115,'E9'!$BG$4,IF('E9'!$BH$5=BY115,'E9'!$BH$4,IF('E9'!$BI$5=BY115,'E9'!$BI$4,IF('E9'!$BG$7=BY115,'E9'!$BG$6,IF('E9'!$BH$7=BY115,'E9'!$BH$6,IF('E9'!$BI$7=BY115,'E9'!$BI$6,""))))))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IF('E9'!$BG$5=BY116,'E9'!$BG$4,IF('E9'!$BH$5=BY116,'E9'!$BH$4,IF('E9'!$BI$5=BY116,'E9'!$BI$4,IF('E9'!$BG$7=BY116,'E9'!$BG$6,IF('E9'!$BH$7=BY116,'E9'!$BH$6,IF('E9'!$BI$7=BY116,'E9'!$BI$6,""))))))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IF('E9'!$BG$5=BY117,'E9'!$BG$4,IF('E9'!$BH$5=BY117,'E9'!$BH$4,IF('E9'!$BI$5=BY117,'E9'!$BI$4,IF('E9'!$BG$7=BY117,'E9'!$BG$6,IF('E9'!$BH$7=BY117,'E9'!$BH$6,IF('E9'!$BI$7=BY117,'E9'!$BI$6,""))))))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IF('E9'!$BG$5=BY118,'E9'!$BG$4,IF('E9'!$BH$5=BY118,'E9'!$BH$4,IF('E9'!$BI$5=BY118,'E9'!$BI$4,IF('E9'!$BG$7=BY118,'E9'!$BG$6,IF('E9'!$BH$7=BY118,'E9'!$BH$6,IF('E9'!$BI$7=BY118,'E9'!$BI$6,""))))))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IF('E9'!$BG$5=BY119,'E9'!$BG$4,IF('E9'!$BH$5=BY119,'E9'!$BH$4,IF('E9'!$BI$5=BY119,'E9'!$BI$4,IF('E9'!$BG$7=BY119,'E9'!$BG$6,IF('E9'!$BH$7=BY119,'E9'!$BH$6,IF('E9'!$BI$7=BY119,'E9'!$BI$6,""))))))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IF('E9'!$BG$5=BY120,'E9'!$BG$4,IF('E9'!$BH$5=BY120,'E9'!$BH$4,IF('E9'!$BI$5=BY120,'E9'!$BI$4,IF('E9'!$BG$7=BY120,'E9'!$BG$6,IF('E9'!$BH$7=BY120,'E9'!$BH$6,IF('E9'!$BI$7=BY120,'E9'!$BI$6,""))))))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IF('E9'!$BG$5=BY121,'E9'!$BG$4,IF('E9'!$BH$5=BY121,'E9'!$BH$4,IF('E9'!$BI$5=BY121,'E9'!$BI$4,IF('E9'!$BG$7=BY121,'E9'!$BG$6,IF('E9'!$BH$7=BY121,'E9'!$BH$6,IF('E9'!$BI$7=BY121,'E9'!$BI$6,""))))))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IF('E9'!$BG$5=BY122,'E9'!$BG$4,IF('E9'!$BH$5=BY122,'E9'!$BH$4,IF('E9'!$BI$5=BY122,'E9'!$BI$4,IF('E9'!$BG$7=BY122,'E9'!$BG$6,IF('E9'!$BH$7=BY122,'E9'!$BH$6,IF('E9'!$BI$7=BY122,'E9'!$BI$6,""))))))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IF('E9'!$BG$5=BY123,'E9'!$BG$4,IF('E9'!$BH$5=BY123,'E9'!$BH$4,IF('E9'!$BI$5=BY123,'E9'!$BI$4,IF('E9'!$BG$7=BY123,'E9'!$BG$6,IF('E9'!$BH$7=BY123,'E9'!$BH$6,IF('E9'!$BI$7=BY123,'E9'!$BI$6,""))))))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IF('E9'!$BG$5=BY124,'E9'!$BG$4,IF('E9'!$BH$5=BY124,'E9'!$BH$4,IF('E9'!$BI$5=BY124,'E9'!$BI$4,IF('E9'!$BG$7=BY124,'E9'!$BG$6,IF('E9'!$BH$7=BY124,'E9'!$BH$6,IF('E9'!$BI$7=BY124,'E9'!$BI$6,""))))))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IF('E9'!$BG$5=BY125,'E9'!$BG$4,IF('E9'!$BH$5=BY125,'E9'!$BH$4,IF('E9'!$BI$5=BY125,'E9'!$BI$4,IF('E9'!$BG$7=BY125,'E9'!$BG$6,IF('E9'!$BH$7=BY125,'E9'!$BH$6,IF('E9'!$BI$7=BY125,'E9'!$BI$6,""))))))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IF('E9'!$BG$5=BY126,'E9'!$BG$4,IF('E9'!$BH$5=BY126,'E9'!$BH$4,IF('E9'!$BI$5=BY126,'E9'!$BI$4,IF('E9'!$BG$7=BY126,'E9'!$BG$6,IF('E9'!$BH$7=BY126,'E9'!$BH$6,IF('E9'!$BI$7=BY126,'E9'!$BI$6,""))))))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IF('E9'!$BG$5=BY127,'E9'!$BG$4,IF('E9'!$BH$5=BY127,'E9'!$BH$4,IF('E9'!$BI$5=BY127,'E9'!$BI$4,IF('E9'!$BG$7=BY127,'E9'!$BG$6,IF('E9'!$BH$7=BY127,'E9'!$BH$6,IF('E9'!$BI$7=BY127,'E9'!$BI$6,""))))))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IF('E9'!$BG$5=BY128,'E9'!$BG$4,IF('E9'!$BH$5=BY128,'E9'!$BH$4,IF('E9'!$BI$5=BY128,'E9'!$BI$4,IF('E9'!$BG$7=BY128,'E9'!$BG$6,IF('E9'!$BH$7=BY128,'E9'!$BH$6,IF('E9'!$BI$7=BY128,'E9'!$BI$6,""))))))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IF('E9'!$BG$5=BY129,'E9'!$BG$4,IF('E9'!$BH$5=BY129,'E9'!$BH$4,IF('E9'!$BI$5=BY129,'E9'!$BI$4,IF('E9'!$BG$7=BY129,'E9'!$BG$6,IF('E9'!$BH$7=BY129,'E9'!$BH$6,IF('E9'!$BI$7=BY129,'E9'!$BI$6,""))))))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IF('E9'!$BG$5=BY130,'E9'!$BG$4,IF('E9'!$BH$5=BY130,'E9'!$BH$4,IF('E9'!$BI$5=BY130,'E9'!$BI$4,IF('E9'!$BG$7=BY130,'E9'!$BG$6,IF('E9'!$BH$7=BY130,'E9'!$BH$6,IF('E9'!$BI$7=BY130,'E9'!$BI$6,""))))))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IF('E9'!$BG$5=BY131,'E9'!$BG$4,IF('E9'!$BH$5=BY131,'E9'!$BH$4,IF('E9'!$BI$5=BY131,'E9'!$BI$4,IF('E9'!$BG$7=BY131,'E9'!$BG$6,IF('E9'!$BH$7=BY131,'E9'!$BH$6,IF('E9'!$BI$7=BY131,'E9'!$BI$6,""))))))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IF('E9'!$BG$5=BY132,'E9'!$BG$4,IF('E9'!$BH$5=BY132,'E9'!$BH$4,IF('E9'!$BI$5=BY132,'E9'!$BI$4,IF('E9'!$BG$7=BY132,'E9'!$BG$6,IF('E9'!$BH$7=BY132,'E9'!$BH$6,IF('E9'!$BI$7=BY132,'E9'!$BI$6,""))))))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IF('E9'!$BG$5=BY133,'E9'!$BG$4,IF('E9'!$BH$5=BY133,'E9'!$BH$4,IF('E9'!$BI$5=BY133,'E9'!$BI$4,IF('E9'!$BG$7=BY133,'E9'!$BG$6,IF('E9'!$BH$7=BY133,'E9'!$BH$6,IF('E9'!$BI$7=BY133,'E9'!$BI$6,""))))))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IF('E9'!$BG$5=BY134,'E9'!$BG$4,IF('E9'!$BH$5=BY134,'E9'!$BH$4,IF('E9'!$BI$5=BY134,'E9'!$BI$4,IF('E9'!$BG$7=BY134,'E9'!$BG$6,IF('E9'!$BH$7=BY134,'E9'!$BH$6,IF('E9'!$BI$7=BY134,'E9'!$BI$6,""))))))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IF('E9'!$BG$5=BY135,'E9'!$BG$4,IF('E9'!$BH$5=BY135,'E9'!$BH$4,IF('E9'!$BI$5=BY135,'E9'!$BI$4,IF('E9'!$BG$7=BY135,'E9'!$BG$6,IF('E9'!$BH$7=BY135,'E9'!$BH$6,IF('E9'!$BI$7=BY135,'E9'!$BI$6,""))))))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IF('E9'!$BG$5=BY136,'E9'!$BG$4,IF('E9'!$BH$5=BY136,'E9'!$BH$4,IF('E9'!$BI$5=BY136,'E9'!$BI$4,IF('E9'!$BG$7=BY136,'E9'!$BG$6,IF('E9'!$BH$7=BY136,'E9'!$BH$6,IF('E9'!$BI$7=BY136,'E9'!$BI$6,""))))))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IF('E9'!$BG$5=BY137,'E9'!$BG$4,IF('E9'!$BH$5=BY137,'E9'!$BH$4,IF('E9'!$BI$5=BY137,'E9'!$BI$4,IF('E9'!$BG$7=BY137,'E9'!$BG$6,IF('E9'!$BH$7=BY137,'E9'!$BH$6,IF('E9'!$BI$7=BY137,'E9'!$BI$6,""))))))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IF('E9'!$BG$5=BY138,'E9'!$BG$4,IF('E9'!$BH$5=BY138,'E9'!$BH$4,IF('E9'!$BI$5=BY138,'E9'!$BI$4,IF('E9'!$BG$7=BY138,'E9'!$BG$6,IF('E9'!$BH$7=BY138,'E9'!$BH$6,IF('E9'!$BI$7=BY138,'E9'!$BI$6,""))))))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IF('E9'!$BG$5=BY139,'E9'!$BG$4,IF('E9'!$BH$5=BY139,'E9'!$BH$4,IF('E9'!$BI$5=BY139,'E9'!$BI$4,IF('E9'!$BG$7=BY139,'E9'!$BG$6,IF('E9'!$BH$7=BY139,'E9'!$BH$6,IF('E9'!$BI$7=BY139,'E9'!$BI$6,""))))))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IF('E9'!$BG$5=BY140,'E9'!$BG$4,IF('E9'!$BH$5=BY140,'E9'!$BH$4,IF('E9'!$BI$5=BY140,'E9'!$BI$4,IF('E9'!$BG$7=BY140,'E9'!$BG$6,IF('E9'!$BH$7=BY140,'E9'!$BH$6,IF('E9'!$BI$7=BY140,'E9'!$BI$6,""))))))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86" customWidth="1"/>
    <col min="31" max="31" width="11.42578125" style="86" customWidth="1"/>
    <col min="32" max="32" width="11.42578125" style="86"/>
    <col min="33" max="33" width="11.42578125" style="86" customWidth="1"/>
    <col min="34" max="36" width="11.42578125" style="86"/>
    <col min="37" max="37" width="11.42578125" style="86" customWidth="1"/>
    <col min="38" max="75" width="11.42578125" style="86"/>
    <col min="76" max="76" width="13.7109375" style="86" bestFit="1" customWidth="1"/>
    <col min="77" max="85" width="11.42578125" style="86"/>
    <col min="86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Cartes'!$C$29="","",'Balises - Cartes'!$C$29)</f>
        <v>50</v>
      </c>
      <c r="BH5" s="110" t="str">
        <f>IF('Balises - Cartes'!$D$29="","",'Balises - Cartes'!$D$29)</f>
        <v/>
      </c>
      <c r="BI5" s="110" t="str">
        <f>IF('Balises - Cartes'!$E$29="","",'Balises - Cartes'!$E$29)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176</v>
      </c>
      <c r="B7" s="539"/>
      <c r="C7" s="540"/>
      <c r="BG7" s="99" t="str">
        <f>IF('Balises - Cartes'!$F$29="","",'Balises - Cartes'!$F$29)</f>
        <v/>
      </c>
      <c r="BH7" s="99" t="str">
        <f>IF('Balises - Cartes'!$G$29="","",'Balises - Cartes'!$G$29)</f>
        <v/>
      </c>
      <c r="BI7" s="99" t="str">
        <f>IF('Balises - Cartes'!$H$29="","",'Balises - Cartes'!$H$29)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IF('E10'!$BG$5=4,'E10'!$BG$4,IF('E10'!$BH$5=4,'E10'!$BH$4,""))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IF('E10'!$BG$5=BY65,'E10'!$BG$4,IF('E10'!$BH$5=BY65,'E10'!$BH$4,IF('E10'!$BI$5=BY65,'E10'!$BI$4,IF('E10'!$BG$7=BY65,'E10'!$BG$6,IF('E10'!$BH$7=BY65,'E10'!$BH$6,IF('E10'!$BI$7=BY65,'E10'!$BI$6,""))))))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IF('E10'!$BG$5=BY66,'E10'!$BG$4,IF('E10'!$BH$5=BY66,'E10'!$BH$4,IF('E10'!$BI$5=BY66,'E10'!$BI$4,IF('E10'!$BG$7=BY66,'E10'!$BG$6,IF('E10'!$BH$7=BY66,'E10'!$BH$6,IF('E10'!$BI$7=BY66,'E10'!$BI$6,""))))))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IF('E10'!$BG$5=BY67,'E10'!$BG$4,IF('E10'!$BH$5=BY67,'E10'!$BH$4,IF('E10'!$BI$5=BY67,'E10'!$BI$4,IF('E10'!$BG$7=BY67,'E10'!$BG$6,IF('E10'!$BH$7=BY67,'E10'!$BH$6,IF('E10'!$BI$7=BY67,'E10'!$BI$6,""))))))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IF('E10'!$BG$5=BY68,'E10'!$BG$4,IF('E10'!$BH$5=BY68,'E10'!$BH$4,IF('E10'!$BI$5=BY68,'E10'!$BI$4,IF('E10'!$BG$7=BY68,'E10'!$BG$6,IF('E10'!$BH$7=BY68,'E10'!$BH$6,IF('E10'!$BI$7=BY68,'E10'!$BI$6,""))))))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IF('E10'!$BG$5=BY69,'E10'!$BG$4,IF('E10'!$BH$5=BY69,'E10'!$BH$4,IF('E10'!$BI$5=BY69,'E10'!$BI$4,IF('E10'!$BG$7=BY69,'E10'!$BG$6,IF('E10'!$BH$7=BY69,'E10'!$BH$6,IF('E10'!$BI$7=BY69,'E10'!$BI$6,""))))))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IF('E10'!$BG$5=BY70,'E10'!$BG$4,IF('E10'!$BH$5=BY70,'E10'!$BH$4,IF('E10'!$BI$5=BY70,'E10'!$BI$4,IF('E10'!$BG$7=BY70,'E10'!$BG$6,IF('E10'!$BH$7=BY70,'E10'!$BH$6,IF('E10'!$BI$7=BY70,'E10'!$BI$6,""))))))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IF('E10'!$BG$5=BY71,'E10'!$BG$4,IF('E10'!$BH$5=BY71,'E10'!$BH$4,IF('E10'!$BI$5=BY71,'E10'!$BI$4,IF('E10'!$BG$7=BY71,'E10'!$BG$6,IF('E10'!$BH$7=BY71,'E10'!$BH$6,IF('E10'!$BI$7=BY71,'E10'!$BI$6,""))))))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IF('E10'!$BG$5=BY72,'E10'!$BG$4,IF('E10'!$BH$5=BY72,'E10'!$BH$4,IF('E10'!$BI$5=BY72,'E10'!$BI$4,IF('E10'!$BG$7=BY72,'E10'!$BG$6,IF('E10'!$BH$7=BY72,'E10'!$BH$6,IF('E10'!$BI$7=BY72,'E10'!$BI$6,""))))))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IF('E10'!$BG$5=BY73,'E10'!$BG$4,IF('E10'!$BH$5=BY73,'E10'!$BH$4,IF('E10'!$BI$5=BY73,'E10'!$BI$4,IF('E10'!$BG$7=BY73,'E10'!$BG$6,IF('E10'!$BH$7=BY73,'E10'!$BH$6,IF('E10'!$BI$7=BY73,'E10'!$BI$6,""))))))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IF('E10'!$BG$5=BY74,'E10'!$BG$4,IF('E10'!$BH$5=BY74,'E10'!$BH$4,IF('E10'!$BI$5=BY74,'E10'!$BI$4,IF('E10'!$BG$7=BY74,'E10'!$BG$6,IF('E10'!$BH$7=BY74,'E10'!$BH$6,IF('E10'!$BI$7=BY74,'E10'!$BI$6,""))))))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IF('E10'!$BG$5=BY75,'E10'!$BG$4,IF('E10'!$BH$5=BY75,'E10'!$BH$4,IF('E10'!$BI$5=BY75,'E10'!$BI$4,IF('E10'!$BG$7=BY75,'E10'!$BG$6,IF('E10'!$BH$7=BY75,'E10'!$BH$6,IF('E10'!$BI$7=BY75,'E10'!$BI$6,""))))))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IF('E10'!$BG$5=BY76,'E10'!$BG$4,IF('E10'!$BH$5=BY76,'E10'!$BH$4,IF('E10'!$BI$5=BY76,'E10'!$BI$4,IF('E10'!$BG$7=BY76,'E10'!$BG$6,IF('E10'!$BH$7=BY76,'E10'!$BH$6,IF('E10'!$BI$7=BY76,'E10'!$BI$6,""))))))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IF('E10'!$BG$5=BY77,'E10'!$BG$4,IF('E10'!$BH$5=BY77,'E10'!$BH$4,IF('E10'!$BI$5=BY77,'E10'!$BI$4,IF('E10'!$BG$7=BY77,'E10'!$BG$6,IF('E10'!$BH$7=BY77,'E10'!$BH$6,IF('E10'!$BI$7=BY77,'E10'!$BI$6,""))))))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IF('E10'!$BG$5=BY78,'E10'!$BG$4,IF('E10'!$BH$5=BY78,'E10'!$BH$4,IF('E10'!$BI$5=BY78,'E10'!$BI$4,IF('E10'!$BG$7=BY78,'E10'!$BG$6,IF('E10'!$BH$7=BY78,'E10'!$BH$6,IF('E10'!$BI$7=BY78,'E10'!$BI$6,""))))))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IF('E10'!$BG$5=BY79,'E10'!$BG$4,IF('E10'!$BH$5=BY79,'E10'!$BH$4,IF('E10'!$BI$5=BY79,'E10'!$BI$4,IF('E10'!$BG$7=BY79,'E10'!$BG$6,IF('E10'!$BH$7=BY79,'E10'!$BH$6,IF('E10'!$BI$7=BY79,'E10'!$BI$6,""))))))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IF('E10'!$BG$5=BY80,'E10'!$BG$4,IF('E10'!$BH$5=BY80,'E10'!$BH$4,IF('E10'!$BI$5=BY80,'E10'!$BI$4,IF('E10'!$BG$7=BY80,'E10'!$BG$6,IF('E10'!$BH$7=BY80,'E10'!$BH$6,IF('E10'!$BI$7=BY80,'E10'!$BI$6,""))))))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IF('E10'!$BG$5=BY81,'E10'!$BG$4,IF('E10'!$BH$5=BY81,'E10'!$BH$4,IF('E10'!$BI$5=BY81,'E10'!$BI$4,IF('E10'!$BG$7=BY81,'E10'!$BG$6,IF('E10'!$BH$7=BY81,'E10'!$BH$6,IF('E10'!$BI$7=BY81,'E10'!$BI$6,""))))))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IF('E10'!$BG$5=BY82,'E10'!$BG$4,IF('E10'!$BH$5=BY82,'E10'!$BH$4,IF('E10'!$BI$5=BY82,'E10'!$BI$4,IF('E10'!$BG$7=BY82,'E10'!$BG$6,IF('E10'!$BH$7=BY82,'E10'!$BH$6,IF('E10'!$BI$7=BY82,'E10'!$BI$6,""))))))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IF('E10'!$BG$5=BY83,'E10'!$BG$4,IF('E10'!$BH$5=BY83,'E10'!$BH$4,IF('E10'!$BI$5=BY83,'E10'!$BI$4,IF('E10'!$BG$7=BY83,'E10'!$BG$6,IF('E10'!$BH$7=BY83,'E10'!$BH$6,IF('E10'!$BI$7=BY83,'E10'!$BI$6,""))))))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IF('E10'!$BG$5=BY84,'E10'!$BG$4,IF('E10'!$BH$5=BY84,'E10'!$BH$4,IF('E10'!$BI$5=BY84,'E10'!$BI$4,IF('E10'!$BG$7=BY84,'E10'!$BG$6,IF('E10'!$BH$7=BY84,'E10'!$BH$6,IF('E10'!$BI$7=BY84,'E10'!$BI$6,""))))))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IF('E10'!$BG$5=BY85,'E10'!$BG$4,IF('E10'!$BH$5=BY85,'E10'!$BH$4,IF('E10'!$BI$5=BY85,'E10'!$BI$4,IF('E10'!$BG$7=BY85,'E10'!$BG$6,IF('E10'!$BH$7=BY85,'E10'!$BH$6,IF('E10'!$BI$7=BY85,'E10'!$BI$6,""))))))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IF('E10'!$BG$5=BY86,'E10'!$BG$4,IF('E10'!$BH$5=BY86,'E10'!$BH$4,IF('E10'!$BI$5=BY86,'E10'!$BI$4,IF('E10'!$BG$7=BY86,'E10'!$BG$6,IF('E10'!$BH$7=BY86,'E10'!$BH$6,IF('E10'!$BI$7=BY86,'E10'!$BI$6,""))))))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IF('E10'!$BG$5=BY87,'E10'!$BG$4,IF('E10'!$BH$5=BY87,'E10'!$BH$4,IF('E10'!$BI$5=BY87,'E10'!$BI$4,IF('E10'!$BG$7=BY87,'E10'!$BG$6,IF('E10'!$BH$7=BY87,'E10'!$BH$6,IF('E10'!$BI$7=BY87,'E10'!$BI$6,""))))))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IF('E10'!$BG$5=BY88,'E10'!$BG$4,IF('E10'!$BH$5=BY88,'E10'!$BH$4,IF('E10'!$BI$5=BY88,'E10'!$BI$4,IF('E10'!$BG$7=BY88,'E10'!$BG$6,IF('E10'!$BH$7=BY88,'E10'!$BH$6,IF('E10'!$BI$7=BY88,'E10'!$BI$6,""))))))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IF('E10'!$BG$5=BY89,'E10'!$BG$4,IF('E10'!$BH$5=BY89,'E10'!$BH$4,IF('E10'!$BI$5=BY89,'E10'!$BI$4,IF('E10'!$BG$7=BY89,'E10'!$BG$6,IF('E10'!$BH$7=BY89,'E10'!$BH$6,IF('E10'!$BI$7=BY89,'E10'!$BI$6,""))))))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IF('E10'!$BG$5=BY90,'E10'!$BG$4,IF('E10'!$BH$5=BY90,'E10'!$BH$4,IF('E10'!$BI$5=BY90,'E10'!$BI$4,IF('E10'!$BG$7=BY90,'E10'!$BG$6,IF('E10'!$BH$7=BY90,'E10'!$BH$6,IF('E10'!$BI$7=BY90,'E10'!$BI$6,""))))))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IF('E10'!$BG$5=BY91,'E10'!$BG$4,IF('E10'!$BH$5=BY91,'E10'!$BH$4,IF('E10'!$BI$5=BY91,'E10'!$BI$4,IF('E10'!$BG$7=BY91,'E10'!$BG$6,IF('E10'!$BH$7=BY91,'E10'!$BH$6,IF('E10'!$BI$7=BY91,'E10'!$BI$6,""))))))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IF('E10'!$BG$5=BY92,'E10'!$BG$4,IF('E10'!$BH$5=BY92,'E10'!$BH$4,IF('E10'!$BI$5=BY92,'E10'!$BI$4,IF('E10'!$BG$7=BY92,'E10'!$BG$6,IF('E10'!$BH$7=BY92,'E10'!$BH$6,IF('E10'!$BI$7=BY92,'E10'!$BI$6,""))))))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IF('E10'!$BG$5=BY93,'E10'!$BG$4,IF('E10'!$BH$5=BY93,'E10'!$BH$4,IF('E10'!$BI$5=BY93,'E10'!$BI$4,IF('E10'!$BG$7=BY93,'E10'!$BG$6,IF('E10'!$BH$7=BY93,'E10'!$BH$6,IF('E10'!$BI$7=BY93,'E10'!$BI$6,""))))))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IF('E10'!$BG$5=BY94,'E10'!$BG$4,IF('E10'!$BH$5=BY94,'E10'!$BH$4,IF('E10'!$BI$5=BY94,'E10'!$BI$4,IF('E10'!$BG$7=BY94,'E10'!$BG$6,IF('E10'!$BH$7=BY94,'E10'!$BH$6,IF('E10'!$BI$7=BY94,'E10'!$BI$6,""))))))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IF('E10'!$BG$5=BY95,'E10'!$BG$4,IF('E10'!$BH$5=BY95,'E10'!$BH$4,IF('E10'!$BI$5=BY95,'E10'!$BI$4,IF('E10'!$BG$7=BY95,'E10'!$BG$6,IF('E10'!$BH$7=BY95,'E10'!$BH$6,IF('E10'!$BI$7=BY95,'E10'!$BI$6,""))))))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IF('E10'!$BG$5=BY96,'E10'!$BG$4,IF('E10'!$BH$5=BY96,'E10'!$BH$4,IF('E10'!$BI$5=BY96,'E10'!$BI$4,IF('E10'!$BG$7=BY96,'E10'!$BG$6,IF('E10'!$BH$7=BY96,'E10'!$BH$6,IF('E10'!$BI$7=BY96,'E10'!$BI$6,""))))))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IF('E10'!$BG$5=BY97,'E10'!$BG$4,IF('E10'!$BH$5=BY97,'E10'!$BH$4,IF('E10'!$BI$5=BY97,'E10'!$BI$4,IF('E10'!$BG$7=BY97,'E10'!$BG$6,IF('E10'!$BH$7=BY97,'E10'!$BH$6,IF('E10'!$BI$7=BY97,'E10'!$BI$6,""))))))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IF('E10'!$BG$5=BY98,'E10'!$BG$4,IF('E10'!$BH$5=BY98,'E10'!$BH$4,IF('E10'!$BI$5=BY98,'E10'!$BI$4,IF('E10'!$BG$7=BY98,'E10'!$BG$6,IF('E10'!$BH$7=BY98,'E10'!$BH$6,IF('E10'!$BI$7=BY98,'E10'!$BI$6,""))))))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IF('E10'!$BG$5=BY99,'E10'!$BG$4,IF('E10'!$BH$5=BY99,'E10'!$BH$4,IF('E10'!$BI$5=BY99,'E10'!$BI$4,IF('E10'!$BG$7=BY99,'E10'!$BG$6,IF('E10'!$BH$7=BY99,'E10'!$BH$6,IF('E10'!$BI$7=BY99,'E10'!$BI$6,""))))))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IF('E10'!$BG$5=BY100,'E10'!$BG$4,IF('E10'!$BH$5=BY100,'E10'!$BH$4,IF('E10'!$BI$5=BY100,'E10'!$BI$4,IF('E10'!$BG$7=BY100,'E10'!$BG$6,IF('E10'!$BH$7=BY100,'E10'!$BH$6,IF('E10'!$BI$7=BY100,'E10'!$BI$6,""))))))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IF('E10'!$BG$5=BY101,'E10'!$BG$4,IF('E10'!$BH$5=BY101,'E10'!$BH$4,IF('E10'!$BI$5=BY101,'E10'!$BI$4,IF('E10'!$BG$7=BY101,'E10'!$BG$6,IF('E10'!$BH$7=BY101,'E10'!$BH$6,IF('E10'!$BI$7=BY101,'E10'!$BI$6,""))))))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IF('E10'!$BG$5=BY102,'E10'!$BG$4,IF('E10'!$BH$5=BY102,'E10'!$BH$4,IF('E10'!$BI$5=BY102,'E10'!$BI$4,IF('E10'!$BG$7=BY102,'E10'!$BG$6,IF('E10'!$BH$7=BY102,'E10'!$BH$6,IF('E10'!$BI$7=BY102,'E10'!$BI$6,""))))))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IF('E10'!$BG$5=BY103,'E10'!$BG$4,IF('E10'!$BH$5=BY103,'E10'!$BH$4,IF('E10'!$BI$5=BY103,'E10'!$BI$4,IF('E10'!$BG$7=BY103,'E10'!$BG$6,IF('E10'!$BH$7=BY103,'E10'!$BH$6,IF('E10'!$BI$7=BY103,'E10'!$BI$6,""))))))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IF('E10'!$BG$5=BY104,'E10'!$BG$4,IF('E10'!$BH$5=BY104,'E10'!$BH$4,IF('E10'!$BI$5=BY104,'E10'!$BI$4,IF('E10'!$BG$7=BY104,'E10'!$BG$6,IF('E10'!$BH$7=BY104,'E10'!$BH$6,IF('E10'!$BI$7=BY104,'E10'!$BI$6,""))))))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IF('E10'!$BG$5=BY105,'E10'!$BG$4,IF('E10'!$BH$5=BY105,'E10'!$BH$4,IF('E10'!$BI$5=BY105,'E10'!$BI$4,IF('E10'!$BG$7=BY105,'E10'!$BG$6,IF('E10'!$BH$7=BY105,'E10'!$BH$6,IF('E10'!$BI$7=BY105,'E10'!$BI$6,""))))))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IF('E10'!$BG$5=BY106,'E10'!$BG$4,IF('E10'!$BH$5=BY106,'E10'!$BH$4,IF('E10'!$BI$5=BY106,'E10'!$BI$4,IF('E10'!$BG$7=BY106,'E10'!$BG$6,IF('E10'!$BH$7=BY106,'E10'!$BH$6,IF('E10'!$BI$7=BY106,'E10'!$BI$6,""))))))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IF('E10'!$BG$5=BY107,'E10'!$BG$4,IF('E10'!$BH$5=BY107,'E10'!$BH$4,IF('E10'!$BI$5=BY107,'E10'!$BI$4,IF('E10'!$BG$7=BY107,'E10'!$BG$6,IF('E10'!$BH$7=BY107,'E10'!$BH$6,IF('E10'!$BI$7=BY107,'E10'!$BI$6,""))))))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IF('E10'!$BG$5=BY108,'E10'!$BG$4,IF('E10'!$BH$5=BY108,'E10'!$BH$4,IF('E10'!$BI$5=BY108,'E10'!$BI$4,IF('E10'!$BG$7=BY108,'E10'!$BG$6,IF('E10'!$BH$7=BY108,'E10'!$BH$6,IF('E10'!$BI$7=BY108,'E10'!$BI$6,""))))))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IF('E10'!$BG$5=BY109,'E10'!$BG$4,IF('E10'!$BH$5=BY109,'E10'!$BH$4,IF('E10'!$BI$5=BY109,'E10'!$BI$4,IF('E10'!$BG$7=BY109,'E10'!$BG$6,IF('E10'!$BH$7=BY109,'E10'!$BH$6,IF('E10'!$BI$7=BY109,'E10'!$BI$6,""))))))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IF('E10'!$BG$5=BY110,'E10'!$BG$4,IF('E10'!$BH$5=BY110,'E10'!$BH$4,IF('E10'!$BI$5=BY110,'E10'!$BI$4,IF('E10'!$BG$7=BY110,'E10'!$BG$6,IF('E10'!$BH$7=BY110,'E10'!$BH$6,IF('E10'!$BI$7=BY110,'E10'!$BI$6,""))))))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IF('E10'!$BG$5=BY111,'E10'!$BG$4,IF('E10'!$BH$5=BY111,'E10'!$BH$4,IF('E10'!$BI$5=BY111,'E10'!$BI$4,IF('E10'!$BG$7=BY111,'E10'!$BG$6,IF('E10'!$BH$7=BY111,'E10'!$BH$6,IF('E10'!$BI$7=BY111,'E10'!$BI$6,""))))))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IF('E10'!$BG$5=BY112,'E10'!$BG$4,IF('E10'!$BH$5=BY112,'E10'!$BH$4,IF('E10'!$BI$5=BY112,'E10'!$BI$4,IF('E10'!$BG$7=BY112,'E10'!$BG$6,IF('E10'!$BH$7=BY112,'E10'!$BH$6,IF('E10'!$BI$7=BY112,'E10'!$BI$6,""))))))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IF('E10'!$BG$5=BY113,'E10'!$BG$4,IF('E10'!$BH$5=BY113,'E10'!$BH$4,IF('E10'!$BI$5=BY113,'E10'!$BI$4,IF('E10'!$BG$7=BY113,'E10'!$BG$6,IF('E10'!$BH$7=BY113,'E10'!$BH$6,IF('E10'!$BI$7=BY113,'E10'!$BI$6,""))))))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IF('E10'!$BG$5=BY114,'E10'!$BG$4,IF('E10'!$BH$5=BY114,'E10'!$BH$4,IF('E10'!$BI$5=BY114,'E10'!$BI$4,IF('E10'!$BG$7=BY114,'E10'!$BG$6,IF('E10'!$BH$7=BY114,'E10'!$BH$6,IF('E10'!$BI$7=BY114,'E10'!$BI$6,""))))))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IF('E10'!$BG$5=BY115,'E10'!$BG$4,IF('E10'!$BH$5=BY115,'E10'!$BH$4,IF('E10'!$BI$5=BY115,'E10'!$BI$4,IF('E10'!$BG$7=BY115,'E10'!$BG$6,IF('E10'!$BH$7=BY115,'E10'!$BH$6,IF('E10'!$BI$7=BY115,'E10'!$BI$6,""))))))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IF('E10'!$BG$5=BY116,'E10'!$BG$4,IF('E10'!$BH$5=BY116,'E10'!$BH$4,IF('E10'!$BI$5=BY116,'E10'!$BI$4,IF('E10'!$BG$7=BY116,'E10'!$BG$6,IF('E10'!$BH$7=BY116,'E10'!$BH$6,IF('E10'!$BI$7=BY116,'E10'!$BI$6,""))))))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IF('E10'!$BG$5=BY117,'E10'!$BG$4,IF('E10'!$BH$5=BY117,'E10'!$BH$4,IF('E10'!$BI$5=BY117,'E10'!$BI$4,IF('E10'!$BG$7=BY117,'E10'!$BG$6,IF('E10'!$BH$7=BY117,'E10'!$BH$6,IF('E10'!$BI$7=BY117,'E10'!$BI$6,""))))))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IF('E10'!$BG$5=BY118,'E10'!$BG$4,IF('E10'!$BH$5=BY118,'E10'!$BH$4,IF('E10'!$BI$5=BY118,'E10'!$BI$4,IF('E10'!$BG$7=BY118,'E10'!$BG$6,IF('E10'!$BH$7=BY118,'E10'!$BH$6,IF('E10'!$BI$7=BY118,'E10'!$BI$6,""))))))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IF('E10'!$BG$5=BY119,'E10'!$BG$4,IF('E10'!$BH$5=BY119,'E10'!$BH$4,IF('E10'!$BI$5=BY119,'E10'!$BI$4,IF('E10'!$BG$7=BY119,'E10'!$BG$6,IF('E10'!$BH$7=BY119,'E10'!$BH$6,IF('E10'!$BI$7=BY119,'E10'!$BI$6,""))))))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IF('E10'!$BG$5=BY120,'E10'!$BG$4,IF('E10'!$BH$5=BY120,'E10'!$BH$4,IF('E10'!$BI$5=BY120,'E10'!$BI$4,IF('E10'!$BG$7=BY120,'E10'!$BG$6,IF('E10'!$BH$7=BY120,'E10'!$BH$6,IF('E10'!$BI$7=BY120,'E10'!$BI$6,""))))))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IF('E10'!$BG$5=BY121,'E10'!$BG$4,IF('E10'!$BH$5=BY121,'E10'!$BH$4,IF('E10'!$BI$5=BY121,'E10'!$BI$4,IF('E10'!$BG$7=BY121,'E10'!$BG$6,IF('E10'!$BH$7=BY121,'E10'!$BH$6,IF('E10'!$BI$7=BY121,'E10'!$BI$6,""))))))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IF('E10'!$BG$5=BY122,'E10'!$BG$4,IF('E10'!$BH$5=BY122,'E10'!$BH$4,IF('E10'!$BI$5=BY122,'E10'!$BI$4,IF('E10'!$BG$7=BY122,'E10'!$BG$6,IF('E10'!$BH$7=BY122,'E10'!$BH$6,IF('E10'!$BI$7=BY122,'E10'!$BI$6,""))))))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IF('E10'!$BG$5=BY123,'E10'!$BG$4,IF('E10'!$BH$5=BY123,'E10'!$BH$4,IF('E10'!$BI$5=BY123,'E10'!$BI$4,IF('E10'!$BG$7=BY123,'E10'!$BG$6,IF('E10'!$BH$7=BY123,'E10'!$BH$6,IF('E10'!$BI$7=BY123,'E10'!$BI$6,""))))))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IF('E10'!$BG$5=BY124,'E10'!$BG$4,IF('E10'!$BH$5=BY124,'E10'!$BH$4,IF('E10'!$BI$5=BY124,'E10'!$BI$4,IF('E10'!$BG$7=BY124,'E10'!$BG$6,IF('E10'!$BH$7=BY124,'E10'!$BH$6,IF('E10'!$BI$7=BY124,'E10'!$BI$6,""))))))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IF('E10'!$BG$5=BY125,'E10'!$BG$4,IF('E10'!$BH$5=BY125,'E10'!$BH$4,IF('E10'!$BI$5=BY125,'E10'!$BI$4,IF('E10'!$BG$7=BY125,'E10'!$BG$6,IF('E10'!$BH$7=BY125,'E10'!$BH$6,IF('E10'!$BI$7=BY125,'E10'!$BI$6,""))))))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IF('E10'!$BG$5=BY126,'E10'!$BG$4,IF('E10'!$BH$5=BY126,'E10'!$BH$4,IF('E10'!$BI$5=BY126,'E10'!$BI$4,IF('E10'!$BG$7=BY126,'E10'!$BG$6,IF('E10'!$BH$7=BY126,'E10'!$BH$6,IF('E10'!$BI$7=BY126,'E10'!$BI$6,""))))))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IF('E10'!$BG$5=BY127,'E10'!$BG$4,IF('E10'!$BH$5=BY127,'E10'!$BH$4,IF('E10'!$BI$5=BY127,'E10'!$BI$4,IF('E10'!$BG$7=BY127,'E10'!$BG$6,IF('E10'!$BH$7=BY127,'E10'!$BH$6,IF('E10'!$BI$7=BY127,'E10'!$BI$6,""))))))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IF('E10'!$BG$5=BY128,'E10'!$BG$4,IF('E10'!$BH$5=BY128,'E10'!$BH$4,IF('E10'!$BI$5=BY128,'E10'!$BI$4,IF('E10'!$BG$7=BY128,'E10'!$BG$6,IF('E10'!$BH$7=BY128,'E10'!$BH$6,IF('E10'!$BI$7=BY128,'E10'!$BI$6,""))))))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IF('E10'!$BG$5=BY129,'E10'!$BG$4,IF('E10'!$BH$5=BY129,'E10'!$BH$4,IF('E10'!$BI$5=BY129,'E10'!$BI$4,IF('E10'!$BG$7=BY129,'E10'!$BG$6,IF('E10'!$BH$7=BY129,'E10'!$BH$6,IF('E10'!$BI$7=BY129,'E10'!$BI$6,""))))))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IF('E10'!$BG$5=BY130,'E10'!$BG$4,IF('E10'!$BH$5=BY130,'E10'!$BH$4,IF('E10'!$BI$5=BY130,'E10'!$BI$4,IF('E10'!$BG$7=BY130,'E10'!$BG$6,IF('E10'!$BH$7=BY130,'E10'!$BH$6,IF('E10'!$BI$7=BY130,'E10'!$BI$6,""))))))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IF('E10'!$BG$5=BY131,'E10'!$BG$4,IF('E10'!$BH$5=BY131,'E10'!$BH$4,IF('E10'!$BI$5=BY131,'E10'!$BI$4,IF('E10'!$BG$7=BY131,'E10'!$BG$6,IF('E10'!$BH$7=BY131,'E10'!$BH$6,IF('E10'!$BI$7=BY131,'E10'!$BI$6,""))))))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IF('E10'!$BG$5=BY132,'E10'!$BG$4,IF('E10'!$BH$5=BY132,'E10'!$BH$4,IF('E10'!$BI$5=BY132,'E10'!$BI$4,IF('E10'!$BG$7=BY132,'E10'!$BG$6,IF('E10'!$BH$7=BY132,'E10'!$BH$6,IF('E10'!$BI$7=BY132,'E10'!$BI$6,""))))))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IF('E10'!$BG$5=BY133,'E10'!$BG$4,IF('E10'!$BH$5=BY133,'E10'!$BH$4,IF('E10'!$BI$5=BY133,'E10'!$BI$4,IF('E10'!$BG$7=BY133,'E10'!$BG$6,IF('E10'!$BH$7=BY133,'E10'!$BH$6,IF('E10'!$BI$7=BY133,'E10'!$BI$6,""))))))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IF('E10'!$BG$5=BY134,'E10'!$BG$4,IF('E10'!$BH$5=BY134,'E10'!$BH$4,IF('E10'!$BI$5=BY134,'E10'!$BI$4,IF('E10'!$BG$7=BY134,'E10'!$BG$6,IF('E10'!$BH$7=BY134,'E10'!$BH$6,IF('E10'!$BI$7=BY134,'E10'!$BI$6,""))))))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IF('E10'!$BG$5=BY135,'E10'!$BG$4,IF('E10'!$BH$5=BY135,'E10'!$BH$4,IF('E10'!$BI$5=BY135,'E10'!$BI$4,IF('E10'!$BG$7=BY135,'E10'!$BG$6,IF('E10'!$BH$7=BY135,'E10'!$BH$6,IF('E10'!$BI$7=BY135,'E10'!$BI$6,""))))))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IF('E10'!$BG$5=BY136,'E10'!$BG$4,IF('E10'!$BH$5=BY136,'E10'!$BH$4,IF('E10'!$BI$5=BY136,'E10'!$BI$4,IF('E10'!$BG$7=BY136,'E10'!$BG$6,IF('E10'!$BH$7=BY136,'E10'!$BH$6,IF('E10'!$BI$7=BY136,'E10'!$BI$6,""))))))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IF('E10'!$BG$5=BY137,'E10'!$BG$4,IF('E10'!$BH$5=BY137,'E10'!$BH$4,IF('E10'!$BI$5=BY137,'E10'!$BI$4,IF('E10'!$BG$7=BY137,'E10'!$BG$6,IF('E10'!$BH$7=BY137,'E10'!$BH$6,IF('E10'!$BI$7=BY137,'E10'!$BI$6,""))))))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IF('E10'!$BG$5=BY138,'E10'!$BG$4,IF('E10'!$BH$5=BY138,'E10'!$BH$4,IF('E10'!$BI$5=BY138,'E10'!$BI$4,IF('E10'!$BG$7=BY138,'E10'!$BG$6,IF('E10'!$BH$7=BY138,'E10'!$BH$6,IF('E10'!$BI$7=BY138,'E10'!$BI$6,""))))))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IF('E10'!$BG$5=BY139,'E10'!$BG$4,IF('E10'!$BH$5=BY139,'E10'!$BH$4,IF('E10'!$BI$5=BY139,'E10'!$BI$4,IF('E10'!$BG$7=BY139,'E10'!$BG$6,IF('E10'!$BH$7=BY139,'E10'!$BH$6,IF('E10'!$BI$7=BY139,'E10'!$BI$6,""))))))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IF('E10'!$BG$5=BY140,'E10'!$BG$4,IF('E10'!$BH$5=BY140,'E10'!$BH$4,IF('E10'!$BI$5=BY140,'E10'!$BI$4,IF('E10'!$BG$7=BY140,'E10'!$BG$6,IF('E10'!$BH$7=BY140,'E10'!$BH$6,IF('E10'!$BI$7=BY140,'E10'!$BI$6,""))))))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27559055118110237" footer="0.11811023622047245"/>
  <pageSetup paperSize="9" scale="42" orientation="portrait" horizontalDpi="4294967293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A147"/>
  <sheetViews>
    <sheetView showGridLines="0" zoomScale="40" zoomScaleNormal="40" workbookViewId="0">
      <selection activeCell="I85" sqref="I85:I105"/>
    </sheetView>
  </sheetViews>
  <sheetFormatPr baseColWidth="10" defaultColWidth="11.42578125" defaultRowHeight="15" x14ac:dyDescent="0.25"/>
  <cols>
    <col min="1" max="1" width="5.7109375" style="104" customWidth="1"/>
    <col min="2" max="2" width="4.140625" style="104" customWidth="1"/>
    <col min="3" max="3" width="5.7109375" style="104" customWidth="1"/>
    <col min="4" max="4" width="11.42578125" style="104"/>
    <col min="5" max="5" width="8.28515625" style="104" customWidth="1"/>
    <col min="6" max="6" width="8.42578125" style="104" customWidth="1"/>
    <col min="7" max="7" width="10" style="104" customWidth="1"/>
    <col min="8" max="8" width="10.7109375" style="104" customWidth="1"/>
    <col min="9" max="9" width="11.28515625" style="104" customWidth="1"/>
    <col min="10" max="10" width="11.5703125" style="104" customWidth="1"/>
    <col min="11" max="11" width="9.7109375" style="104" customWidth="1"/>
    <col min="12" max="12" width="2.28515625" style="104" customWidth="1"/>
    <col min="13" max="14" width="17.28515625" style="104" customWidth="1"/>
    <col min="15" max="15" width="2.140625" style="104" customWidth="1"/>
    <col min="16" max="16" width="7.7109375" style="104" customWidth="1"/>
    <col min="17" max="17" width="15.5703125" style="104" customWidth="1"/>
    <col min="18" max="18" width="0.7109375" style="104" hidden="1" customWidth="1"/>
    <col min="19" max="19" width="0.85546875" style="104" customWidth="1"/>
    <col min="20" max="20" width="2.42578125" style="104" customWidth="1"/>
    <col min="21" max="21" width="9.140625" style="104" customWidth="1"/>
    <col min="22" max="22" width="7" style="104" customWidth="1"/>
    <col min="23" max="23" width="10.7109375" style="104" customWidth="1"/>
    <col min="24" max="24" width="12" style="104" customWidth="1"/>
    <col min="25" max="25" width="19.85546875" style="104" customWidth="1"/>
    <col min="26" max="26" width="1.28515625" style="104" customWidth="1"/>
    <col min="27" max="27" width="8.7109375" style="104" customWidth="1"/>
    <col min="28" max="28" width="16.5703125" style="104" customWidth="1"/>
    <col min="29" max="29" width="4.7109375" style="104" customWidth="1"/>
    <col min="30" max="30" width="16.7109375" style="104" customWidth="1"/>
    <col min="31" max="32" width="11.42578125" style="104"/>
    <col min="33" max="33" width="11.42578125" style="104" customWidth="1"/>
    <col min="34" max="36" width="11.42578125" style="86"/>
    <col min="37" max="37" width="11.42578125" style="86" customWidth="1"/>
    <col min="38" max="75" width="11.42578125" style="86"/>
    <col min="76" max="76" width="13.7109375" style="86" bestFit="1" customWidth="1"/>
    <col min="77" max="89" width="11.42578125" style="86"/>
    <col min="90" max="16384" width="11.42578125" style="104"/>
  </cols>
  <sheetData>
    <row r="1" spans="1:104" ht="14.45" customHeight="1" x14ac:dyDescent="0.6">
      <c r="BG1" s="88"/>
      <c r="BH1" s="88"/>
      <c r="BI1" s="88"/>
      <c r="BJ1" s="88"/>
      <c r="BK1" s="88"/>
      <c r="BL1" s="523" t="s">
        <v>25</v>
      </c>
      <c r="BM1" s="523"/>
      <c r="BN1" s="523" t="s">
        <v>24</v>
      </c>
      <c r="BO1" s="523"/>
      <c r="BP1" s="523"/>
      <c r="CT1" s="37"/>
    </row>
    <row r="2" spans="1:104" ht="32.450000000000003" customHeight="1" x14ac:dyDescent="0.6">
      <c r="BG2" s="526" t="s">
        <v>21</v>
      </c>
      <c r="BH2" s="526"/>
      <c r="BI2" s="526"/>
      <c r="BJ2" s="88"/>
      <c r="BK2" s="88"/>
      <c r="BL2" s="523"/>
      <c r="BM2" s="523"/>
      <c r="BN2" s="523"/>
      <c r="BO2" s="523"/>
      <c r="BP2" s="523"/>
      <c r="BS2" s="112"/>
      <c r="BT2" s="112"/>
      <c r="CT2" s="37"/>
    </row>
    <row r="3" spans="1:104" ht="39" customHeight="1" x14ac:dyDescent="0.25">
      <c r="BG3" s="526"/>
      <c r="BH3" s="526"/>
      <c r="BI3" s="526"/>
      <c r="BJ3" s="88"/>
      <c r="BK3" s="88"/>
      <c r="BL3" s="524">
        <f>'Départ - Arrivée'!$AE$13-1</f>
        <v>7</v>
      </c>
      <c r="BM3" s="524"/>
      <c r="BN3" s="523"/>
      <c r="BO3" s="523"/>
      <c r="BP3" s="523"/>
    </row>
    <row r="4" spans="1:104" ht="39" customHeight="1" x14ac:dyDescent="0.25">
      <c r="BG4" s="99">
        <v>1</v>
      </c>
      <c r="BH4" s="99">
        <v>2</v>
      </c>
      <c r="BI4" s="99">
        <v>3</v>
      </c>
      <c r="BJ4" s="88"/>
      <c r="BK4" s="88"/>
      <c r="BL4" s="524">
        <f>'Départ - Arrivée'!$AE$17+19</f>
        <v>63</v>
      </c>
      <c r="BM4" s="524"/>
      <c r="BN4" s="525">
        <f>'Départ - Arrivée'!$AG$12</f>
        <v>2</v>
      </c>
      <c r="BO4" s="525"/>
      <c r="BP4" s="525"/>
    </row>
    <row r="5" spans="1:104" ht="39" customHeight="1" x14ac:dyDescent="0.25">
      <c r="BG5" s="110">
        <f>IF('Balises - Cartes'!$C$30="","",'Balises - Cartes'!$C$30)</f>
        <v>50</v>
      </c>
      <c r="BH5" s="110" t="str">
        <f>IF('Balises - Cartes'!$D$30="","",'Balises - Cartes'!$D$30)</f>
        <v/>
      </c>
      <c r="BI5" s="110" t="str">
        <f>IF('Balises - Cartes'!$E$30="","",'Balises - Cartes'!$E$30)</f>
        <v/>
      </c>
      <c r="BJ5" s="88"/>
      <c r="BK5" s="88"/>
      <c r="BL5" s="88" t="s">
        <v>40</v>
      </c>
      <c r="BM5" s="88"/>
      <c r="BN5" s="88"/>
      <c r="BO5" s="88"/>
      <c r="BP5" s="88"/>
    </row>
    <row r="6" spans="1:104" ht="39" customHeight="1" x14ac:dyDescent="0.25">
      <c r="BG6" s="99">
        <v>4</v>
      </c>
      <c r="BH6" s="99">
        <v>5</v>
      </c>
      <c r="BI6" s="99">
        <v>6</v>
      </c>
      <c r="BJ6" s="88"/>
      <c r="BK6" s="88"/>
      <c r="BL6" s="88"/>
      <c r="BM6" s="88"/>
      <c r="BN6" s="88"/>
      <c r="BO6" s="88"/>
      <c r="BP6" s="88"/>
    </row>
    <row r="7" spans="1:104" ht="39" customHeight="1" x14ac:dyDescent="0.25">
      <c r="A7" s="538" t="s">
        <v>177</v>
      </c>
      <c r="B7" s="539"/>
      <c r="C7" s="540"/>
      <c r="BG7" s="99" t="str">
        <f>IF('Balises - Cartes'!$F$30="","",'Balises - Cartes'!$F$30)</f>
        <v/>
      </c>
      <c r="BH7" s="99" t="str">
        <f>IF('Balises - Cartes'!$G$30="","",'Balises - Cartes'!$G$30)</f>
        <v/>
      </c>
      <c r="BI7" s="99" t="str">
        <f>IF('Balises - Cartes'!$H$30="","",'Balises - Cartes'!$H$30)</f>
        <v/>
      </c>
      <c r="BJ7" s="88"/>
      <c r="BK7" s="88"/>
      <c r="BL7" s="88"/>
      <c r="BM7" s="88"/>
      <c r="BN7" s="88"/>
      <c r="BO7" s="88"/>
      <c r="BP7" s="88"/>
    </row>
    <row r="8" spans="1:104" ht="39" customHeight="1" x14ac:dyDescent="0.25">
      <c r="A8" s="541"/>
      <c r="B8" s="542"/>
      <c r="C8" s="543"/>
    </row>
    <row r="9" spans="1:104" ht="39" customHeight="1" x14ac:dyDescent="0.25">
      <c r="CY9" s="104" t="str">
        <f>IF('E11'!$BG$5=4,'E11'!$BG$4,IF('E11'!$BH$5=4,'E11'!$BH$4,""))</f>
        <v/>
      </c>
    </row>
    <row r="10" spans="1:104" ht="39" customHeight="1" x14ac:dyDescent="0.25"/>
    <row r="11" spans="1:104" ht="39" customHeight="1" x14ac:dyDescent="0.25"/>
    <row r="12" spans="1:104" ht="39" customHeight="1" x14ac:dyDescent="0.25"/>
    <row r="13" spans="1:104" ht="30" customHeight="1" x14ac:dyDescent="0.25"/>
    <row r="14" spans="1:104" ht="1.9" customHeight="1" x14ac:dyDescent="0.25">
      <c r="CZ14" s="104">
        <v>21</v>
      </c>
    </row>
    <row r="15" spans="1:104" ht="9" customHeight="1" x14ac:dyDescent="0.25"/>
    <row r="16" spans="1:104" ht="15.6" customHeight="1" x14ac:dyDescent="0.25"/>
    <row r="17" spans="37:105" ht="22.9" customHeight="1" x14ac:dyDescent="0.4">
      <c r="AK17" s="85"/>
      <c r="AL17" s="85"/>
      <c r="AM17" s="85"/>
      <c r="DA17" s="40"/>
    </row>
    <row r="18" spans="37:105" ht="30" customHeight="1" x14ac:dyDescent="0.4">
      <c r="AK18" s="85"/>
      <c r="AL18" s="85"/>
      <c r="AM18" s="111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s="104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 s="86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536" t="s">
        <v>7</v>
      </c>
      <c r="BT65" s="536"/>
      <c r="BU65" s="536"/>
      <c r="BW65" s="86" t="str">
        <f>IF('E11'!$BG$5=BY65,'E11'!$BG$4,IF('E11'!$BH$5=BY65,'E11'!$BH$4,IF('E11'!$BI$5=BY65,'E11'!$BI$4,IF('E11'!$BG$7=BY65,'E11'!$BG$6,IF('E11'!$BH$7=BY65,'E11'!$BH$6,IF('E11'!$BI$7=BY65,'E11'!$BI$6,""))))))</f>
        <v/>
      </c>
      <c r="BY65" s="86">
        <v>1</v>
      </c>
    </row>
    <row r="66" spans="54:77" ht="11.45" customHeight="1" x14ac:dyDescent="0.25">
      <c r="BS66" s="536"/>
      <c r="BT66" s="536"/>
      <c r="BU66" s="536"/>
      <c r="BW66" s="86" t="str">
        <f>IF('E11'!$BG$5=BY66,'E11'!$BG$4,IF('E11'!$BH$5=BY66,'E11'!$BH$4,IF('E11'!$BI$5=BY66,'E11'!$BI$4,IF('E11'!$BG$7=BY66,'E11'!$BG$6,IF('E11'!$BH$7=BY66,'E11'!$BH$6,IF('E11'!$BI$7=BY66,'E11'!$BI$6,""))))))</f>
        <v/>
      </c>
      <c r="BY66" s="86">
        <f t="shared" ref="BY66:BY97" si="0">BY65+1</f>
        <v>2</v>
      </c>
    </row>
    <row r="67" spans="54:77" ht="11.45" customHeight="1" x14ac:dyDescent="0.25">
      <c r="BB67" s="527" t="s">
        <v>6</v>
      </c>
      <c r="BC67" s="527"/>
      <c r="BD67" s="527"/>
      <c r="BE67" s="101"/>
      <c r="BS67" s="106" t="s">
        <v>4</v>
      </c>
      <c r="BT67" s="106" t="s">
        <v>3</v>
      </c>
      <c r="BU67" s="106" t="s">
        <v>2</v>
      </c>
      <c r="BW67" s="86" t="str">
        <f>IF('E11'!$BG$5=BY67,'E11'!$BG$4,IF('E11'!$BH$5=BY67,'E11'!$BH$4,IF('E11'!$BI$5=BY67,'E11'!$BI$4,IF('E11'!$BG$7=BY67,'E11'!$BG$6,IF('E11'!$BH$7=BY67,'E11'!$BH$6,IF('E11'!$BI$7=BY67,'E11'!$BI$6,""))))))</f>
        <v/>
      </c>
      <c r="BY67" s="86">
        <f t="shared" si="0"/>
        <v>3</v>
      </c>
    </row>
    <row r="68" spans="54:77" ht="11.45" customHeight="1" x14ac:dyDescent="0.25">
      <c r="BB68" s="527"/>
      <c r="BC68" s="527"/>
      <c r="BD68" s="527"/>
      <c r="BE68" s="101"/>
      <c r="BG68" s="537" t="s">
        <v>5</v>
      </c>
      <c r="BH68" s="537"/>
      <c r="BI68" s="537"/>
      <c r="BJ68" s="537"/>
      <c r="BK68" s="537"/>
      <c r="BL68" s="537"/>
      <c r="BN68" s="86">
        <v>1</v>
      </c>
      <c r="BO68" s="86">
        <v>-12</v>
      </c>
      <c r="BP68" s="86">
        <v>29.5</v>
      </c>
      <c r="BS68" s="106">
        <v>1</v>
      </c>
      <c r="BT68" s="106">
        <f t="shared" ref="BT68:BT99" si="1">IF($BG$5=BS68,BO72,IF($BH$5=BS68,BO72,IF($BI$5=BS68,BO72,IF($BG$7=BS68,BO72,IF($BH$7=BS68,BO72,IF($BI$7=BS68,BO72,0))))))</f>
        <v>0</v>
      </c>
      <c r="BU68" s="106">
        <f t="shared" ref="BU68:BU99" si="2">IF($BG$5=BS68,BP72,IF($BH$5=BS68,BP72,IF($BI$5=BS68,BP72,IF($BG$7=BS68,BP72,IF($BH$7=BS68,BP72,IF($BI$7=BS68,BP72,0))))))</f>
        <v>0</v>
      </c>
      <c r="BW68" s="86" t="str">
        <f>IF('E11'!$BG$5=BY68,'E11'!$BG$4,IF('E11'!$BH$5=BY68,'E11'!$BH$4,IF('E11'!$BI$5=BY68,'E11'!$BI$4,IF('E11'!$BG$7=BY68,'E11'!$BG$6,IF('E11'!$BH$7=BY68,'E11'!$BH$6,IF('E11'!$BI$7=BY68,'E11'!$BI$6,""))))))</f>
        <v/>
      </c>
      <c r="BY68" s="86">
        <f t="shared" si="0"/>
        <v>4</v>
      </c>
    </row>
    <row r="69" spans="54:77" ht="11.45" customHeight="1" x14ac:dyDescent="0.25">
      <c r="BB69" s="106" t="s">
        <v>4</v>
      </c>
      <c r="BC69" s="106" t="s">
        <v>3</v>
      </c>
      <c r="BD69" s="106" t="s">
        <v>2</v>
      </c>
      <c r="BG69" s="537"/>
      <c r="BH69" s="537"/>
      <c r="BI69" s="537"/>
      <c r="BJ69" s="537"/>
      <c r="BK69" s="537"/>
      <c r="BL69" s="537"/>
      <c r="BN69" s="527">
        <v>1.2</v>
      </c>
      <c r="BO69" s="527"/>
      <c r="BP69" s="527"/>
      <c r="BS69" s="106">
        <v>2</v>
      </c>
      <c r="BT69" s="106">
        <f t="shared" si="1"/>
        <v>0</v>
      </c>
      <c r="BU69" s="106">
        <f t="shared" si="2"/>
        <v>0</v>
      </c>
      <c r="BW69" s="86" t="str">
        <f>IF('E11'!$BG$5=BY69,'E11'!$BG$4,IF('E11'!$BH$5=BY69,'E11'!$BH$4,IF('E11'!$BI$5=BY69,'E11'!$BI$4,IF('E11'!$BG$7=BY69,'E11'!$BG$6,IF('E11'!$BH$7=BY69,'E11'!$BH$6,IF('E11'!$BI$7=BY69,'E11'!$BI$6,""))))))</f>
        <v/>
      </c>
      <c r="BY69" s="86">
        <f t="shared" si="0"/>
        <v>5</v>
      </c>
    </row>
    <row r="70" spans="54:77" ht="11.45" customHeight="1" x14ac:dyDescent="0.3">
      <c r="BB70" s="86">
        <v>1</v>
      </c>
      <c r="BC70" s="86">
        <v>21.8</v>
      </c>
      <c r="BD70" s="86">
        <v>90.5</v>
      </c>
      <c r="BF70" s="102" t="s">
        <v>1</v>
      </c>
      <c r="BG70" s="103">
        <f>IF(BG5="","",INDEX($BS$68:$BU$143,MATCH(BG5,$BS$68:$BS$143,0),2))</f>
        <v>23.5</v>
      </c>
      <c r="BH70" s="103" t="str">
        <f>IF(BH5="","",INDEX($BS$68:$BU$143,MATCH(BH5,$BS$68:$BS$143,0),2))</f>
        <v/>
      </c>
      <c r="BI70" s="103" t="str">
        <f>IF(BI5="","",INDEX($BS$68:$BU$143,MATCH(BI5,$BS$68:$BS$143,0),2))</f>
        <v/>
      </c>
      <c r="BJ70" s="103" t="str">
        <f>IF(BG7="","",INDEX($BS$68:$BU$143,MATCH(BG7,$BS$68:$BS$143,0),2))</f>
        <v/>
      </c>
      <c r="BK70" s="103" t="str">
        <f>IF(BH7="","",INDEX($BS$68:$BU$143,MATCH(BH7,$BS$68:$BS$143,0),2))</f>
        <v/>
      </c>
      <c r="BL70" s="103" t="str">
        <f>IF(BI7="","",INDEX($BS$68:$BU$143,MATCH(BI7,$BS$68:$BS$143,0),2))</f>
        <v/>
      </c>
      <c r="BN70" s="527"/>
      <c r="BO70" s="527"/>
      <c r="BP70" s="527"/>
      <c r="BS70" s="106">
        <v>3</v>
      </c>
      <c r="BT70" s="106">
        <f t="shared" si="1"/>
        <v>0</v>
      </c>
      <c r="BU70" s="106">
        <f t="shared" si="2"/>
        <v>0</v>
      </c>
      <c r="BW70" s="86" t="str">
        <f>IF('E11'!$BG$5=BY70,'E11'!$BG$4,IF('E11'!$BH$5=BY70,'E11'!$BH$4,IF('E11'!$BI$5=BY70,'E11'!$BI$4,IF('E11'!$BG$7=BY70,'E11'!$BG$6,IF('E11'!$BH$7=BY70,'E11'!$BH$6,IF('E11'!$BI$7=BY70,'E11'!$BI$6,""))))))</f>
        <v/>
      </c>
      <c r="BY70" s="86">
        <f t="shared" si="0"/>
        <v>6</v>
      </c>
    </row>
    <row r="71" spans="54:77" ht="11.45" customHeight="1" x14ac:dyDescent="0.3">
      <c r="BB71" s="86">
        <v>2</v>
      </c>
      <c r="BC71" s="86">
        <v>21.8</v>
      </c>
      <c r="BD71" s="86">
        <v>87.6</v>
      </c>
      <c r="BF71" s="102" t="s">
        <v>0</v>
      </c>
      <c r="BG71" s="103">
        <f>IF(BG5="","",INDEX($BS$68:$BU$143,MATCH(BG5,$BS$68:$BS$143,0),3))</f>
        <v>71.5</v>
      </c>
      <c r="BH71" s="103" t="str">
        <f>IF(BH5="","",INDEX($BS$68:$BU$143,MATCH(BH5,$BS$68:$BS$143,0),3))</f>
        <v/>
      </c>
      <c r="BI71" s="103" t="str">
        <f>IF(BI5="","",INDEX($BS$68:$BU$143,MATCH(BI5,$BS$68:$BS$143,0),3))</f>
        <v/>
      </c>
      <c r="BJ71" s="103" t="str">
        <f>IF(BG7="","",INDEX($BS$68:$BU$143,MATCH(BG7,$BS$68:$BS$143,0),3))</f>
        <v/>
      </c>
      <c r="BK71" s="103" t="str">
        <f>IF(BH7="","",INDEX($BS$68:$BU$143,MATCH(BH7,$BS$68:$BS$143,0),3))</f>
        <v/>
      </c>
      <c r="BL71" s="103" t="str">
        <f>IF(BI7="","",INDEX($BS$68:$BU$143,MATCH(BI7,$BS$68:$BS$143,0),3))</f>
        <v/>
      </c>
      <c r="BN71" s="106" t="s">
        <v>4</v>
      </c>
      <c r="BO71" s="106" t="s">
        <v>3</v>
      </c>
      <c r="BP71" s="106" t="s">
        <v>2</v>
      </c>
      <c r="BS71" s="106">
        <v>4</v>
      </c>
      <c r="BT71" s="106">
        <f t="shared" si="1"/>
        <v>0</v>
      </c>
      <c r="BU71" s="106">
        <f t="shared" si="2"/>
        <v>0</v>
      </c>
      <c r="BW71" s="86" t="str">
        <f>IF('E11'!$BG$5=BY71,'E11'!$BG$4,IF('E11'!$BH$5=BY71,'E11'!$BH$4,IF('E11'!$BI$5=BY71,'E11'!$BI$4,IF('E11'!$BG$7=BY71,'E11'!$BG$6,IF('E11'!$BH$7=BY71,'E11'!$BH$6,IF('E11'!$BI$7=BY71,'E11'!$BI$6,""))))))</f>
        <v/>
      </c>
      <c r="BY71" s="86">
        <f t="shared" si="0"/>
        <v>7</v>
      </c>
    </row>
    <row r="72" spans="54:77" ht="11.45" customHeight="1" x14ac:dyDescent="0.25">
      <c r="BB72" s="86">
        <v>3</v>
      </c>
      <c r="BC72" s="86">
        <v>18.8</v>
      </c>
      <c r="BD72" s="86">
        <v>87.6</v>
      </c>
      <c r="BN72" s="86">
        <f t="shared" ref="BN72:BN103" si="3">BB70</f>
        <v>1</v>
      </c>
      <c r="BO72" s="86">
        <f t="shared" ref="BO72:BO103" si="4">(BC70+$BO$68)*$BN$68</f>
        <v>9.8000000000000007</v>
      </c>
      <c r="BP72" s="86">
        <f t="shared" ref="BP72:BP103" si="5">(BD70+$BP$68)*$BN$68</f>
        <v>120</v>
      </c>
      <c r="BS72" s="106">
        <v>5</v>
      </c>
      <c r="BT72" s="106">
        <f t="shared" si="1"/>
        <v>0</v>
      </c>
      <c r="BU72" s="106">
        <f t="shared" si="2"/>
        <v>0</v>
      </c>
      <c r="BW72" s="86" t="str">
        <f>IF('E11'!$BG$5=BY72,'E11'!$BG$4,IF('E11'!$BH$5=BY72,'E11'!$BH$4,IF('E11'!$BI$5=BY72,'E11'!$BI$4,IF('E11'!$BG$7=BY72,'E11'!$BG$6,IF('E11'!$BH$7=BY72,'E11'!$BH$6,IF('E11'!$BI$7=BY72,'E11'!$BI$6,""))))))</f>
        <v/>
      </c>
      <c r="BY72" s="86">
        <f t="shared" si="0"/>
        <v>8</v>
      </c>
    </row>
    <row r="73" spans="54:77" ht="11.45" customHeight="1" x14ac:dyDescent="0.25">
      <c r="BB73" s="86">
        <v>4</v>
      </c>
      <c r="BC73" s="86">
        <v>20.8</v>
      </c>
      <c r="BD73" s="86">
        <v>80.5</v>
      </c>
      <c r="BN73" s="86">
        <f t="shared" si="3"/>
        <v>2</v>
      </c>
      <c r="BO73" s="86">
        <f t="shared" si="4"/>
        <v>9.8000000000000007</v>
      </c>
      <c r="BP73" s="86">
        <f t="shared" si="5"/>
        <v>117.1</v>
      </c>
      <c r="BS73" s="106">
        <v>6</v>
      </c>
      <c r="BT73" s="106">
        <f t="shared" si="1"/>
        <v>0</v>
      </c>
      <c r="BU73" s="106">
        <f t="shared" si="2"/>
        <v>0</v>
      </c>
      <c r="BW73" s="86" t="str">
        <f>IF('E11'!$BG$5=BY73,'E11'!$BG$4,IF('E11'!$BH$5=BY73,'E11'!$BH$4,IF('E11'!$BI$5=BY73,'E11'!$BI$4,IF('E11'!$BG$7=BY73,'E11'!$BG$6,IF('E11'!$BH$7=BY73,'E11'!$BH$6,IF('E11'!$BI$7=BY73,'E11'!$BI$6,""))))))</f>
        <v/>
      </c>
      <c r="BY73" s="86">
        <f t="shared" si="0"/>
        <v>9</v>
      </c>
    </row>
    <row r="74" spans="54:77" ht="11.45" customHeight="1" x14ac:dyDescent="0.25">
      <c r="BB74" s="86">
        <v>5</v>
      </c>
      <c r="BC74" s="86">
        <v>14</v>
      </c>
      <c r="BD74" s="86">
        <v>80</v>
      </c>
      <c r="BN74" s="86">
        <f t="shared" si="3"/>
        <v>3</v>
      </c>
      <c r="BO74" s="86">
        <f t="shared" si="4"/>
        <v>6.8000000000000007</v>
      </c>
      <c r="BP74" s="86">
        <f t="shared" si="5"/>
        <v>117.1</v>
      </c>
      <c r="BS74" s="106">
        <v>7</v>
      </c>
      <c r="BT74" s="106">
        <f t="shared" si="1"/>
        <v>0</v>
      </c>
      <c r="BU74" s="106">
        <f t="shared" si="2"/>
        <v>0</v>
      </c>
      <c r="BW74" s="86" t="str">
        <f>IF('E11'!$BG$5=BY74,'E11'!$BG$4,IF('E11'!$BH$5=BY74,'E11'!$BH$4,IF('E11'!$BI$5=BY74,'E11'!$BI$4,IF('E11'!$BG$7=BY74,'E11'!$BG$6,IF('E11'!$BH$7=BY74,'E11'!$BH$6,IF('E11'!$BI$7=BY74,'E11'!$BI$6,""))))))</f>
        <v/>
      </c>
      <c r="BY74" s="86">
        <f t="shared" si="0"/>
        <v>10</v>
      </c>
    </row>
    <row r="75" spans="54:77" ht="11.45" customHeight="1" x14ac:dyDescent="0.25">
      <c r="BB75" s="86">
        <v>6</v>
      </c>
      <c r="BC75" s="86">
        <v>16</v>
      </c>
      <c r="BD75" s="86">
        <v>74</v>
      </c>
      <c r="BN75" s="86">
        <f t="shared" si="3"/>
        <v>4</v>
      </c>
      <c r="BO75" s="86">
        <f t="shared" si="4"/>
        <v>8.8000000000000007</v>
      </c>
      <c r="BP75" s="86">
        <f t="shared" si="5"/>
        <v>110</v>
      </c>
      <c r="BS75" s="106">
        <v>8</v>
      </c>
      <c r="BT75" s="106">
        <f t="shared" si="1"/>
        <v>0</v>
      </c>
      <c r="BU75" s="106">
        <f t="shared" si="2"/>
        <v>0</v>
      </c>
      <c r="BW75" s="86" t="str">
        <f>IF('E11'!$BG$5=BY75,'E11'!$BG$4,IF('E11'!$BH$5=BY75,'E11'!$BH$4,IF('E11'!$BI$5=BY75,'E11'!$BI$4,IF('E11'!$BG$7=BY75,'E11'!$BG$6,IF('E11'!$BH$7=BY75,'E11'!$BH$6,IF('E11'!$BI$7=BY75,'E11'!$BI$6,""))))))</f>
        <v/>
      </c>
      <c r="BY75" s="86">
        <f t="shared" si="0"/>
        <v>11</v>
      </c>
    </row>
    <row r="76" spans="54:77" ht="11.45" customHeight="1" x14ac:dyDescent="0.25">
      <c r="BB76" s="86">
        <v>7</v>
      </c>
      <c r="BC76" s="86">
        <v>16.5</v>
      </c>
      <c r="BD76" s="86">
        <v>72</v>
      </c>
      <c r="BN76" s="86">
        <f t="shared" si="3"/>
        <v>5</v>
      </c>
      <c r="BO76" s="86">
        <f t="shared" si="4"/>
        <v>2</v>
      </c>
      <c r="BP76" s="86">
        <f t="shared" si="5"/>
        <v>109.5</v>
      </c>
      <c r="BS76" s="106">
        <v>9</v>
      </c>
      <c r="BT76" s="106">
        <f t="shared" si="1"/>
        <v>0</v>
      </c>
      <c r="BU76" s="106">
        <f t="shared" si="2"/>
        <v>0</v>
      </c>
      <c r="BW76" s="86" t="str">
        <f>IF('E11'!$BG$5=BY76,'E11'!$BG$4,IF('E11'!$BH$5=BY76,'E11'!$BH$4,IF('E11'!$BI$5=BY76,'E11'!$BI$4,IF('E11'!$BG$7=BY76,'E11'!$BG$6,IF('E11'!$BH$7=BY76,'E11'!$BH$6,IF('E11'!$BI$7=BY76,'E11'!$BI$6,""))))))</f>
        <v/>
      </c>
      <c r="BY76" s="86">
        <f t="shared" si="0"/>
        <v>12</v>
      </c>
    </row>
    <row r="77" spans="54:77" ht="11.45" customHeight="1" x14ac:dyDescent="0.4">
      <c r="BB77" s="86">
        <v>8</v>
      </c>
      <c r="BC77" s="86">
        <v>24</v>
      </c>
      <c r="BD77" s="86">
        <v>71.5</v>
      </c>
      <c r="BI77" s="85"/>
      <c r="BJ77" s="85"/>
      <c r="BK77" s="85"/>
      <c r="BN77" s="86">
        <f t="shared" si="3"/>
        <v>6</v>
      </c>
      <c r="BO77" s="86">
        <f t="shared" si="4"/>
        <v>4</v>
      </c>
      <c r="BP77" s="86">
        <f t="shared" si="5"/>
        <v>103.5</v>
      </c>
      <c r="BS77" s="106">
        <v>10</v>
      </c>
      <c r="BT77" s="106">
        <f t="shared" si="1"/>
        <v>0</v>
      </c>
      <c r="BU77" s="106">
        <f t="shared" si="2"/>
        <v>0</v>
      </c>
      <c r="BW77" s="86" t="str">
        <f>IF('E11'!$BG$5=BY77,'E11'!$BG$4,IF('E11'!$BH$5=BY77,'E11'!$BH$4,IF('E11'!$BI$5=BY77,'E11'!$BI$4,IF('E11'!$BG$7=BY77,'E11'!$BG$6,IF('E11'!$BH$7=BY77,'E11'!$BH$6,IF('E11'!$BI$7=BY77,'E11'!$BI$6,""))))))</f>
        <v/>
      </c>
      <c r="BY77" s="86">
        <f t="shared" si="0"/>
        <v>13</v>
      </c>
    </row>
    <row r="78" spans="54:77" ht="11.45" customHeight="1" x14ac:dyDescent="0.4">
      <c r="BB78" s="86">
        <v>9</v>
      </c>
      <c r="BC78" s="86">
        <v>24</v>
      </c>
      <c r="BD78" s="86">
        <v>79</v>
      </c>
      <c r="BI78" s="85"/>
      <c r="BJ78" s="85"/>
      <c r="BK78" s="85"/>
      <c r="BN78" s="86">
        <f t="shared" si="3"/>
        <v>7</v>
      </c>
      <c r="BO78" s="86">
        <f t="shared" si="4"/>
        <v>4.5</v>
      </c>
      <c r="BP78" s="86">
        <f t="shared" si="5"/>
        <v>101.5</v>
      </c>
      <c r="BS78" s="106">
        <v>11</v>
      </c>
      <c r="BT78" s="106">
        <f t="shared" si="1"/>
        <v>0</v>
      </c>
      <c r="BU78" s="106">
        <f t="shared" si="2"/>
        <v>0</v>
      </c>
      <c r="BW78" s="86" t="str">
        <f>IF('E11'!$BG$5=BY78,'E11'!$BG$4,IF('E11'!$BH$5=BY78,'E11'!$BH$4,IF('E11'!$BI$5=BY78,'E11'!$BI$4,IF('E11'!$BG$7=BY78,'E11'!$BG$6,IF('E11'!$BH$7=BY78,'E11'!$BH$6,IF('E11'!$BI$7=BY78,'E11'!$BI$6,""))))))</f>
        <v/>
      </c>
      <c r="BY78" s="86">
        <f t="shared" si="0"/>
        <v>14</v>
      </c>
    </row>
    <row r="79" spans="54:77" ht="11.45" customHeight="1" x14ac:dyDescent="0.25">
      <c r="BB79" s="86">
        <v>10</v>
      </c>
      <c r="BC79" s="86">
        <v>26</v>
      </c>
      <c r="BD79" s="86">
        <v>81</v>
      </c>
      <c r="BN79" s="86">
        <f t="shared" si="3"/>
        <v>8</v>
      </c>
      <c r="BO79" s="86">
        <f t="shared" si="4"/>
        <v>12</v>
      </c>
      <c r="BP79" s="86">
        <f t="shared" si="5"/>
        <v>101</v>
      </c>
      <c r="BS79" s="106">
        <v>12</v>
      </c>
      <c r="BT79" s="106">
        <f t="shared" si="1"/>
        <v>0</v>
      </c>
      <c r="BU79" s="106">
        <f t="shared" si="2"/>
        <v>0</v>
      </c>
      <c r="BW79" s="86" t="str">
        <f>IF('E11'!$BG$5=BY79,'E11'!$BG$4,IF('E11'!$BH$5=BY79,'E11'!$BH$4,IF('E11'!$BI$5=BY79,'E11'!$BI$4,IF('E11'!$BG$7=BY79,'E11'!$BG$6,IF('E11'!$BH$7=BY79,'E11'!$BH$6,IF('E11'!$BI$7=BY79,'E11'!$BI$6,""))))))</f>
        <v/>
      </c>
      <c r="BY79" s="86">
        <f t="shared" si="0"/>
        <v>15</v>
      </c>
    </row>
    <row r="80" spans="54:77" ht="20.45" customHeight="1" x14ac:dyDescent="0.25">
      <c r="BB80" s="86">
        <v>11</v>
      </c>
      <c r="BC80" s="86">
        <v>33.200000000000003</v>
      </c>
      <c r="BD80" s="86">
        <v>75.8</v>
      </c>
      <c r="BN80" s="86">
        <f t="shared" si="3"/>
        <v>9</v>
      </c>
      <c r="BO80" s="86">
        <f t="shared" si="4"/>
        <v>12</v>
      </c>
      <c r="BP80" s="86">
        <f t="shared" si="5"/>
        <v>108.5</v>
      </c>
      <c r="BS80" s="106">
        <v>13</v>
      </c>
      <c r="BT80" s="106">
        <f t="shared" si="1"/>
        <v>0</v>
      </c>
      <c r="BU80" s="106">
        <f t="shared" si="2"/>
        <v>0</v>
      </c>
      <c r="BW80" s="86" t="str">
        <f>IF('E11'!$BG$5=BY80,'E11'!$BG$4,IF('E11'!$BH$5=BY80,'E11'!$BH$4,IF('E11'!$BI$5=BY80,'E11'!$BI$4,IF('E11'!$BG$7=BY80,'E11'!$BG$6,IF('E11'!$BH$7=BY80,'E11'!$BH$6,IF('E11'!$BI$7=BY80,'E11'!$BI$6,""))))))</f>
        <v/>
      </c>
      <c r="BY80" s="86">
        <f t="shared" si="0"/>
        <v>16</v>
      </c>
    </row>
    <row r="81" spans="1:77" ht="11.45" customHeight="1" x14ac:dyDescent="0.25">
      <c r="BB81" s="86">
        <v>12</v>
      </c>
      <c r="BC81" s="86">
        <v>37.200000000000003</v>
      </c>
      <c r="BD81" s="86">
        <v>81</v>
      </c>
      <c r="BN81" s="86">
        <f t="shared" si="3"/>
        <v>10</v>
      </c>
      <c r="BO81" s="86">
        <f t="shared" si="4"/>
        <v>14</v>
      </c>
      <c r="BP81" s="86">
        <f t="shared" si="5"/>
        <v>110.5</v>
      </c>
      <c r="BS81" s="106">
        <v>14</v>
      </c>
      <c r="BT81" s="106">
        <f t="shared" si="1"/>
        <v>0</v>
      </c>
      <c r="BU81" s="106">
        <f t="shared" si="2"/>
        <v>0</v>
      </c>
      <c r="BW81" s="86" t="str">
        <f>IF('E11'!$BG$5=BY81,'E11'!$BG$4,IF('E11'!$BH$5=BY81,'E11'!$BH$4,IF('E11'!$BI$5=BY81,'E11'!$BI$4,IF('E11'!$BG$7=BY81,'E11'!$BG$6,IF('E11'!$BH$7=BY81,'E11'!$BH$6,IF('E11'!$BI$7=BY81,'E11'!$BI$6,""))))))</f>
        <v/>
      </c>
      <c r="BY81" s="86">
        <f t="shared" si="0"/>
        <v>17</v>
      </c>
    </row>
    <row r="82" spans="1:77" ht="22.15" customHeight="1" x14ac:dyDescent="0.25">
      <c r="BB82" s="86">
        <v>13</v>
      </c>
      <c r="BC82" s="86">
        <v>39</v>
      </c>
      <c r="BD82" s="86">
        <v>85</v>
      </c>
      <c r="BN82" s="86">
        <f t="shared" si="3"/>
        <v>11</v>
      </c>
      <c r="BO82" s="86">
        <f t="shared" si="4"/>
        <v>21.200000000000003</v>
      </c>
      <c r="BP82" s="86">
        <f t="shared" si="5"/>
        <v>105.3</v>
      </c>
      <c r="BS82" s="106">
        <v>15</v>
      </c>
      <c r="BT82" s="106">
        <f t="shared" si="1"/>
        <v>0</v>
      </c>
      <c r="BU82" s="106">
        <f t="shared" si="2"/>
        <v>0</v>
      </c>
      <c r="BW82" s="86" t="str">
        <f>IF('E11'!$BG$5=BY82,'E11'!$BG$4,IF('E11'!$BH$5=BY82,'E11'!$BH$4,IF('E11'!$BI$5=BY82,'E11'!$BI$4,IF('E11'!$BG$7=BY82,'E11'!$BG$6,IF('E11'!$BH$7=BY82,'E11'!$BH$6,IF('E11'!$BI$7=BY82,'E11'!$BI$6,""))))))</f>
        <v/>
      </c>
      <c r="BY82" s="86">
        <f t="shared" si="0"/>
        <v>18</v>
      </c>
    </row>
    <row r="83" spans="1:77" ht="11.45" customHeight="1" x14ac:dyDescent="0.25">
      <c r="BB83" s="86">
        <v>14</v>
      </c>
      <c r="BC83" s="86">
        <v>40</v>
      </c>
      <c r="BD83" s="86">
        <v>77</v>
      </c>
      <c r="BN83" s="86">
        <f t="shared" si="3"/>
        <v>12</v>
      </c>
      <c r="BO83" s="86">
        <f t="shared" si="4"/>
        <v>25.200000000000003</v>
      </c>
      <c r="BP83" s="86">
        <f t="shared" si="5"/>
        <v>110.5</v>
      </c>
      <c r="BS83" s="106">
        <v>16</v>
      </c>
      <c r="BT83" s="106">
        <f t="shared" si="1"/>
        <v>0</v>
      </c>
      <c r="BU83" s="106">
        <f t="shared" si="2"/>
        <v>0</v>
      </c>
      <c r="BW83" s="86" t="str">
        <f>IF('E11'!$BG$5=BY83,'E11'!$BG$4,IF('E11'!$BH$5=BY83,'E11'!$BH$4,IF('E11'!$BI$5=BY83,'E11'!$BI$4,IF('E11'!$BG$7=BY83,'E11'!$BG$6,IF('E11'!$BH$7=BY83,'E11'!$BH$6,IF('E11'!$BI$7=BY83,'E11'!$BI$6,""))))))</f>
        <v/>
      </c>
      <c r="BY83" s="86">
        <f t="shared" si="0"/>
        <v>19</v>
      </c>
    </row>
    <row r="84" spans="1:77" ht="11.45" customHeight="1" thickBot="1" x14ac:dyDescent="0.3">
      <c r="BB84" s="86">
        <v>15</v>
      </c>
      <c r="BC84" s="86">
        <v>38.299999999999997</v>
      </c>
      <c r="BD84" s="86">
        <v>75</v>
      </c>
      <c r="BN84" s="86">
        <f t="shared" si="3"/>
        <v>13</v>
      </c>
      <c r="BO84" s="86">
        <f t="shared" si="4"/>
        <v>27</v>
      </c>
      <c r="BP84" s="86">
        <f t="shared" si="5"/>
        <v>114.5</v>
      </c>
      <c r="BS84" s="106">
        <v>17</v>
      </c>
      <c r="BT84" s="106">
        <f t="shared" si="1"/>
        <v>0</v>
      </c>
      <c r="BU84" s="106">
        <f t="shared" si="2"/>
        <v>0</v>
      </c>
      <c r="BW84" s="86" t="str">
        <f>IF('E11'!$BG$5=BY84,'E11'!$BG$4,IF('E11'!$BH$5=BY84,'E11'!$BH$4,IF('E11'!$BI$5=BY84,'E11'!$BI$4,IF('E11'!$BG$7=BY84,'E11'!$BG$6,IF('E11'!$BH$7=BY84,'E11'!$BH$6,IF('E11'!$BI$7=BY84,'E11'!$BI$6,""))))))</f>
        <v/>
      </c>
      <c r="BY84" s="86">
        <f t="shared" si="0"/>
        <v>20</v>
      </c>
    </row>
    <row r="85" spans="1:77" ht="20.45" customHeight="1" x14ac:dyDescent="0.25">
      <c r="I85" s="468" t="s">
        <v>204</v>
      </c>
      <c r="J85" s="470" t="s">
        <v>12</v>
      </c>
      <c r="K85" s="472" t="s">
        <v>11</v>
      </c>
      <c r="BB85" s="86">
        <v>16</v>
      </c>
      <c r="BC85" s="86">
        <v>37.200000000000003</v>
      </c>
      <c r="BD85" s="86">
        <v>72.8</v>
      </c>
      <c r="BN85" s="86">
        <f t="shared" si="3"/>
        <v>14</v>
      </c>
      <c r="BO85" s="86">
        <f t="shared" si="4"/>
        <v>28</v>
      </c>
      <c r="BP85" s="86">
        <f t="shared" si="5"/>
        <v>106.5</v>
      </c>
      <c r="BS85" s="106">
        <v>18</v>
      </c>
      <c r="BT85" s="106">
        <f t="shared" si="1"/>
        <v>0</v>
      </c>
      <c r="BU85" s="106">
        <f t="shared" si="2"/>
        <v>0</v>
      </c>
      <c r="BW85" s="86" t="str">
        <f>IF('E11'!$BG$5=BY85,'E11'!$BG$4,IF('E11'!$BH$5=BY85,'E11'!$BH$4,IF('E11'!$BI$5=BY85,'E11'!$BI$4,IF('E11'!$BG$7=BY85,'E11'!$BG$6,IF('E11'!$BH$7=BY85,'E11'!$BH$6,IF('E11'!$BI$7=BY85,'E11'!$BI$6,""))))))</f>
        <v/>
      </c>
      <c r="BY85" s="86">
        <f t="shared" si="0"/>
        <v>21</v>
      </c>
    </row>
    <row r="86" spans="1:77" ht="20.45" customHeight="1" x14ac:dyDescent="0.25">
      <c r="I86" s="469"/>
      <c r="J86" s="471"/>
      <c r="K86" s="473"/>
      <c r="BB86" s="86">
        <v>17</v>
      </c>
      <c r="BC86" s="86">
        <v>46.8</v>
      </c>
      <c r="BD86" s="86">
        <v>72.5</v>
      </c>
      <c r="BN86" s="86">
        <f t="shared" si="3"/>
        <v>15</v>
      </c>
      <c r="BO86" s="86">
        <f t="shared" si="4"/>
        <v>26.299999999999997</v>
      </c>
      <c r="BP86" s="86">
        <f t="shared" si="5"/>
        <v>104.5</v>
      </c>
      <c r="BS86" s="106">
        <v>19</v>
      </c>
      <c r="BT86" s="106">
        <f t="shared" si="1"/>
        <v>0</v>
      </c>
      <c r="BU86" s="106">
        <f t="shared" si="2"/>
        <v>0</v>
      </c>
      <c r="BW86" s="86" t="str">
        <f>IF('E11'!$BG$5=BY86,'E11'!$BG$4,IF('E11'!$BH$5=BY86,'E11'!$BH$4,IF('E11'!$BI$5=BY86,'E11'!$BI$4,IF('E11'!$BG$7=BY86,'E11'!$BG$6,IF('E11'!$BH$7=BY86,'E11'!$BH$6,IF('E11'!$BI$7=BY86,'E11'!$BI$6,""))))))</f>
        <v/>
      </c>
      <c r="BY86" s="86">
        <f t="shared" si="0"/>
        <v>22</v>
      </c>
    </row>
    <row r="87" spans="1:77" ht="9.6" customHeight="1" x14ac:dyDescent="0.25">
      <c r="I87" s="469"/>
      <c r="J87" s="471"/>
      <c r="K87" s="473"/>
      <c r="BB87" s="86">
        <v>18</v>
      </c>
      <c r="BC87" s="86">
        <v>72.7</v>
      </c>
      <c r="BD87" s="86">
        <v>81.5</v>
      </c>
      <c r="BN87" s="86">
        <f t="shared" si="3"/>
        <v>16</v>
      </c>
      <c r="BO87" s="86">
        <f t="shared" si="4"/>
        <v>25.200000000000003</v>
      </c>
      <c r="BP87" s="86">
        <f t="shared" si="5"/>
        <v>102.3</v>
      </c>
      <c r="BS87" s="106">
        <v>20</v>
      </c>
      <c r="BT87" s="106">
        <f t="shared" si="1"/>
        <v>0</v>
      </c>
      <c r="BU87" s="106">
        <f t="shared" si="2"/>
        <v>0</v>
      </c>
      <c r="BW87" s="86" t="str">
        <f>IF('E11'!$BG$5=BY87,'E11'!$BG$4,IF('E11'!$BH$5=BY87,'E11'!$BH$4,IF('E11'!$BI$5=BY87,'E11'!$BI$4,IF('E11'!$BG$7=BY87,'E11'!$BG$6,IF('E11'!$BH$7=BY87,'E11'!$BH$6,IF('E11'!$BI$7=BY87,'E11'!$BI$6,""))))))</f>
        <v/>
      </c>
      <c r="BY87" s="86">
        <f t="shared" si="0"/>
        <v>23</v>
      </c>
    </row>
    <row r="88" spans="1:77" ht="19.899999999999999" customHeight="1" x14ac:dyDescent="0.25">
      <c r="I88" s="544" t="s">
        <v>203</v>
      </c>
      <c r="J88" s="546">
        <v>8</v>
      </c>
      <c r="K88" s="547">
        <f>TIME(,,60*(($P$102/1000/J88)*60+$BN$4*COUNT($BG$5,$BH$5,$BI$5,$BG$7,$BH$7,$BI$7)))</f>
        <v>5.4861111111111117E-3</v>
      </c>
      <c r="BB88" s="86">
        <v>19</v>
      </c>
      <c r="BC88" s="86">
        <v>83</v>
      </c>
      <c r="BD88" s="86">
        <v>80.2</v>
      </c>
      <c r="BN88" s="86">
        <f t="shared" si="3"/>
        <v>17</v>
      </c>
      <c r="BO88" s="86">
        <f t="shared" si="4"/>
        <v>34.799999999999997</v>
      </c>
      <c r="BP88" s="86">
        <f t="shared" si="5"/>
        <v>102</v>
      </c>
      <c r="BS88" s="106">
        <v>21</v>
      </c>
      <c r="BT88" s="106">
        <f t="shared" si="1"/>
        <v>0</v>
      </c>
      <c r="BU88" s="106">
        <f t="shared" si="2"/>
        <v>0</v>
      </c>
      <c r="BW88" s="86" t="str">
        <f>IF('E11'!$BG$5=BY88,'E11'!$BG$4,IF('E11'!$BH$5=BY88,'E11'!$BH$4,IF('E11'!$BI$5=BY88,'E11'!$BI$4,IF('E11'!$BG$7=BY88,'E11'!$BG$6,IF('E11'!$BH$7=BY88,'E11'!$BH$6,IF('E11'!$BI$7=BY88,'E11'!$BI$6,""))))))</f>
        <v/>
      </c>
      <c r="BY88" s="86">
        <f t="shared" si="0"/>
        <v>24</v>
      </c>
    </row>
    <row r="89" spans="1:77" ht="19.899999999999999" customHeight="1" x14ac:dyDescent="0.25">
      <c r="A89" s="43"/>
      <c r="I89" s="544"/>
      <c r="J89" s="546"/>
      <c r="K89" s="547"/>
      <c r="BB89" s="86">
        <v>20</v>
      </c>
      <c r="BC89" s="86">
        <v>88.5</v>
      </c>
      <c r="BD89" s="86">
        <v>78.8</v>
      </c>
      <c r="BN89" s="86">
        <f t="shared" si="3"/>
        <v>18</v>
      </c>
      <c r="BO89" s="86">
        <f t="shared" si="4"/>
        <v>60.7</v>
      </c>
      <c r="BP89" s="86">
        <f t="shared" si="5"/>
        <v>111</v>
      </c>
      <c r="BS89" s="106">
        <v>22</v>
      </c>
      <c r="BT89" s="106">
        <f t="shared" si="1"/>
        <v>0</v>
      </c>
      <c r="BU89" s="106">
        <f t="shared" si="2"/>
        <v>0</v>
      </c>
      <c r="BW89" s="86" t="str">
        <f>IF('E11'!$BG$5=BY89,'E11'!$BG$4,IF('E11'!$BH$5=BY89,'E11'!$BH$4,IF('E11'!$BI$5=BY89,'E11'!$BI$4,IF('E11'!$BG$7=BY89,'E11'!$BG$6,IF('E11'!$BH$7=BY89,'E11'!$BH$6,IF('E11'!$BI$7=BY89,'E11'!$BI$6,""))))))</f>
        <v/>
      </c>
      <c r="BY89" s="86">
        <f t="shared" si="0"/>
        <v>25</v>
      </c>
    </row>
    <row r="90" spans="1:77" ht="19.899999999999999" customHeight="1" x14ac:dyDescent="0.25">
      <c r="A90" s="43"/>
      <c r="I90" s="544">
        <v>1</v>
      </c>
      <c r="J90" s="546">
        <v>9</v>
      </c>
      <c r="K90" s="547">
        <f t="shared" ref="K90" si="6">TIME(,,60*(($P$102/1000/J90)*60+$BN$4*COUNT($BG$5,$BH$5,$BI$5,$BG$7,$BH$7,$BI$7)))</f>
        <v>5.0231481481481481E-3</v>
      </c>
      <c r="BB90" s="86">
        <v>21</v>
      </c>
      <c r="BC90" s="86">
        <v>91</v>
      </c>
      <c r="BD90" s="86">
        <v>77</v>
      </c>
      <c r="BN90" s="86">
        <f t="shared" si="3"/>
        <v>19</v>
      </c>
      <c r="BO90" s="86">
        <f t="shared" si="4"/>
        <v>71</v>
      </c>
      <c r="BP90" s="86">
        <f t="shared" si="5"/>
        <v>109.7</v>
      </c>
      <c r="BS90" s="106">
        <v>23</v>
      </c>
      <c r="BT90" s="106">
        <f t="shared" si="1"/>
        <v>0</v>
      </c>
      <c r="BU90" s="106">
        <f t="shared" si="2"/>
        <v>0</v>
      </c>
      <c r="BW90" s="86" t="str">
        <f>IF('E11'!$BG$5=BY90,'E11'!$BG$4,IF('E11'!$BH$5=BY90,'E11'!$BH$4,IF('E11'!$BI$5=BY90,'E11'!$BI$4,IF('E11'!$BG$7=BY90,'E11'!$BG$6,IF('E11'!$BH$7=BY90,'E11'!$BH$6,IF('E11'!$BI$7=BY90,'E11'!$BI$6,""))))))</f>
        <v/>
      </c>
      <c r="BY90" s="86">
        <f t="shared" si="0"/>
        <v>26</v>
      </c>
    </row>
    <row r="91" spans="1:77" ht="19.899999999999999" customHeight="1" x14ac:dyDescent="0.25">
      <c r="I91" s="544"/>
      <c r="J91" s="546"/>
      <c r="K91" s="547"/>
      <c r="BB91" s="86">
        <v>22</v>
      </c>
      <c r="BC91" s="86">
        <v>87</v>
      </c>
      <c r="BD91" s="86">
        <v>73.400000000000006</v>
      </c>
      <c r="BN91" s="86">
        <f t="shared" si="3"/>
        <v>20</v>
      </c>
      <c r="BO91" s="86">
        <f t="shared" si="4"/>
        <v>76.5</v>
      </c>
      <c r="BP91" s="86">
        <f t="shared" si="5"/>
        <v>108.3</v>
      </c>
      <c r="BS91" s="106">
        <v>24</v>
      </c>
      <c r="BT91" s="106">
        <f t="shared" si="1"/>
        <v>0</v>
      </c>
      <c r="BU91" s="106">
        <f t="shared" si="2"/>
        <v>0</v>
      </c>
      <c r="BW91" s="86" t="str">
        <f>IF('E11'!$BG$5=BY91,'E11'!$BG$4,IF('E11'!$BH$5=BY91,'E11'!$BH$4,IF('E11'!$BI$5=BY91,'E11'!$BI$4,IF('E11'!$BG$7=BY91,'E11'!$BG$6,IF('E11'!$BH$7=BY91,'E11'!$BH$6,IF('E11'!$BI$7=BY91,'E11'!$BI$6,""))))))</f>
        <v/>
      </c>
      <c r="BY91" s="86">
        <f t="shared" si="0"/>
        <v>27</v>
      </c>
    </row>
    <row r="92" spans="1:77" ht="19.899999999999999" customHeight="1" x14ac:dyDescent="0.25">
      <c r="I92" s="544">
        <v>2</v>
      </c>
      <c r="J92" s="546">
        <v>10</v>
      </c>
      <c r="K92" s="547">
        <f t="shared" ref="K92" si="7">TIME(,,60*(($P$102/1000/J92)*60+$BN$4*COUNT($BG$5,$BH$5,$BI$5,$BG$7,$BH$7,$BI$7)))</f>
        <v>4.6643518518518518E-3</v>
      </c>
      <c r="R92" s="42"/>
      <c r="S92" s="42"/>
      <c r="T92" s="42"/>
      <c r="U92" s="42"/>
      <c r="BB92" s="86">
        <v>23</v>
      </c>
      <c r="BC92" s="86">
        <v>76</v>
      </c>
      <c r="BD92" s="86">
        <v>76.5</v>
      </c>
      <c r="BN92" s="86">
        <f t="shared" si="3"/>
        <v>21</v>
      </c>
      <c r="BO92" s="86">
        <f t="shared" si="4"/>
        <v>79</v>
      </c>
      <c r="BP92" s="86">
        <f t="shared" si="5"/>
        <v>106.5</v>
      </c>
      <c r="BS92" s="106">
        <v>25</v>
      </c>
      <c r="BT92" s="106">
        <f t="shared" si="1"/>
        <v>0</v>
      </c>
      <c r="BU92" s="106">
        <f t="shared" si="2"/>
        <v>0</v>
      </c>
      <c r="BW92" s="86" t="str">
        <f>IF('E11'!$BG$5=BY92,'E11'!$BG$4,IF('E11'!$BH$5=BY92,'E11'!$BH$4,IF('E11'!$BI$5=BY92,'E11'!$BI$4,IF('E11'!$BG$7=BY92,'E11'!$BG$6,IF('E11'!$BH$7=BY92,'E11'!$BH$6,IF('E11'!$BI$7=BY92,'E11'!$BI$6,""))))))</f>
        <v/>
      </c>
      <c r="BY92" s="86">
        <f t="shared" si="0"/>
        <v>28</v>
      </c>
    </row>
    <row r="93" spans="1:77" ht="19.899999999999999" customHeight="1" x14ac:dyDescent="0.25">
      <c r="I93" s="544"/>
      <c r="J93" s="546"/>
      <c r="K93" s="547"/>
      <c r="R93" s="42"/>
      <c r="S93" s="42"/>
      <c r="T93" s="42"/>
      <c r="U93" s="42"/>
      <c r="BB93" s="86">
        <v>24</v>
      </c>
      <c r="BC93" s="86">
        <v>63.8</v>
      </c>
      <c r="BD93" s="86">
        <v>72.8</v>
      </c>
      <c r="BN93" s="86">
        <f t="shared" si="3"/>
        <v>22</v>
      </c>
      <c r="BO93" s="86">
        <f t="shared" si="4"/>
        <v>75</v>
      </c>
      <c r="BP93" s="86">
        <f t="shared" si="5"/>
        <v>102.9</v>
      </c>
      <c r="BS93" s="106">
        <v>26</v>
      </c>
      <c r="BT93" s="106">
        <f t="shared" si="1"/>
        <v>0</v>
      </c>
      <c r="BU93" s="106">
        <f t="shared" si="2"/>
        <v>0</v>
      </c>
      <c r="BW93" s="86" t="str">
        <f>IF('E11'!$BG$5=BY93,'E11'!$BG$4,IF('E11'!$BH$5=BY93,'E11'!$BH$4,IF('E11'!$BI$5=BY93,'E11'!$BI$4,IF('E11'!$BG$7=BY93,'E11'!$BG$6,IF('E11'!$BH$7=BY93,'E11'!$BH$6,IF('E11'!$BI$7=BY93,'E11'!$BI$6,""))))))</f>
        <v/>
      </c>
      <c r="BY93" s="86">
        <f t="shared" si="0"/>
        <v>29</v>
      </c>
    </row>
    <row r="94" spans="1:77" ht="19.899999999999999" customHeight="1" x14ac:dyDescent="0.25">
      <c r="I94" s="544">
        <v>3</v>
      </c>
      <c r="J94" s="546">
        <v>11</v>
      </c>
      <c r="K94" s="547">
        <f t="shared" ref="K94" si="8">TIME(,,60*(($P$102/1000/J94)*60+$BN$4*COUNT($BG$5,$BH$5,$BI$5,$BG$7,$BH$7,$BI$7)))</f>
        <v>4.363425925925926E-3</v>
      </c>
      <c r="BB94" s="86">
        <v>25</v>
      </c>
      <c r="BC94" s="86">
        <v>60.8</v>
      </c>
      <c r="BD94" s="86">
        <v>74.099999999999994</v>
      </c>
      <c r="BN94" s="86">
        <f t="shared" si="3"/>
        <v>23</v>
      </c>
      <c r="BO94" s="86">
        <f t="shared" si="4"/>
        <v>64</v>
      </c>
      <c r="BP94" s="86">
        <f t="shared" si="5"/>
        <v>106</v>
      </c>
      <c r="BS94" s="106">
        <v>27</v>
      </c>
      <c r="BT94" s="106">
        <f t="shared" si="1"/>
        <v>0</v>
      </c>
      <c r="BU94" s="106">
        <f t="shared" si="2"/>
        <v>0</v>
      </c>
      <c r="BW94" s="86" t="str">
        <f>IF('E11'!$BG$5=BY94,'E11'!$BG$4,IF('E11'!$BH$5=BY94,'E11'!$BH$4,IF('E11'!$BI$5=BY94,'E11'!$BI$4,IF('E11'!$BG$7=BY94,'E11'!$BG$6,IF('E11'!$BH$7=BY94,'E11'!$BH$6,IF('E11'!$BI$7=BY94,'E11'!$BI$6,""))))))</f>
        <v/>
      </c>
      <c r="BY94" s="86">
        <f t="shared" si="0"/>
        <v>30</v>
      </c>
    </row>
    <row r="95" spans="1:77" ht="19.899999999999999" customHeight="1" thickBot="1" x14ac:dyDescent="0.3">
      <c r="I95" s="544"/>
      <c r="J95" s="546"/>
      <c r="K95" s="547"/>
      <c r="BB95" s="86">
        <v>26</v>
      </c>
      <c r="BC95" s="86">
        <v>55.8</v>
      </c>
      <c r="BD95" s="86">
        <v>70.5</v>
      </c>
      <c r="BN95" s="86">
        <f t="shared" si="3"/>
        <v>24</v>
      </c>
      <c r="BO95" s="86">
        <f t="shared" si="4"/>
        <v>51.8</v>
      </c>
      <c r="BP95" s="86">
        <f t="shared" si="5"/>
        <v>102.3</v>
      </c>
      <c r="BS95" s="106">
        <v>28</v>
      </c>
      <c r="BT95" s="106">
        <f t="shared" si="1"/>
        <v>0</v>
      </c>
      <c r="BU95" s="106">
        <f t="shared" si="2"/>
        <v>0</v>
      </c>
      <c r="BW95" s="86" t="str">
        <f>IF('E11'!$BG$5=BY95,'E11'!$BG$4,IF('E11'!$BH$5=BY95,'E11'!$BH$4,IF('E11'!$BI$5=BY95,'E11'!$BI$4,IF('E11'!$BG$7=BY95,'E11'!$BG$6,IF('E11'!$BH$7=BY95,'E11'!$BH$6,IF('E11'!$BI$7=BY95,'E11'!$BI$6,""))))))</f>
        <v/>
      </c>
      <c r="BY95" s="86">
        <f t="shared" si="0"/>
        <v>31</v>
      </c>
    </row>
    <row r="96" spans="1:77" ht="19.899999999999999" customHeight="1" x14ac:dyDescent="0.25">
      <c r="I96" s="544">
        <v>4</v>
      </c>
      <c r="J96" s="546">
        <v>12</v>
      </c>
      <c r="K96" s="547">
        <f t="shared" ref="K96" si="9">TIME(,,60*(($P$102/1000/J96)*60+$BN$4*COUNT($BG$5,$BH$5,$BI$5,$BG$7,$BH$7,$BI$7)))</f>
        <v>4.1203703703703706E-3</v>
      </c>
      <c r="M96" s="432" t="s">
        <v>20</v>
      </c>
      <c r="N96" s="434"/>
      <c r="BB96" s="86">
        <v>27</v>
      </c>
      <c r="BC96" s="86">
        <v>49.3</v>
      </c>
      <c r="BD96" s="86">
        <v>66.2</v>
      </c>
      <c r="BN96" s="86">
        <f t="shared" si="3"/>
        <v>25</v>
      </c>
      <c r="BO96" s="86">
        <f t="shared" si="4"/>
        <v>48.8</v>
      </c>
      <c r="BP96" s="86">
        <f t="shared" si="5"/>
        <v>103.6</v>
      </c>
      <c r="BS96" s="106">
        <v>29</v>
      </c>
      <c r="BT96" s="106">
        <f t="shared" si="1"/>
        <v>0</v>
      </c>
      <c r="BU96" s="106">
        <f t="shared" si="2"/>
        <v>0</v>
      </c>
      <c r="BW96" s="86" t="str">
        <f>IF('E11'!$BG$5=BY96,'E11'!$BG$4,IF('E11'!$BH$5=BY96,'E11'!$BH$4,IF('E11'!$BI$5=BY96,'E11'!$BI$4,IF('E11'!$BG$7=BY96,'E11'!$BG$6,IF('E11'!$BH$7=BY96,'E11'!$BH$6,IF('E11'!$BI$7=BY96,'E11'!$BI$6,""))))))</f>
        <v/>
      </c>
      <c r="BY96" s="86">
        <f t="shared" si="0"/>
        <v>32</v>
      </c>
    </row>
    <row r="97" spans="9:77" ht="19.899999999999999" customHeight="1" x14ac:dyDescent="0.25">
      <c r="I97" s="544"/>
      <c r="J97" s="546"/>
      <c r="K97" s="547"/>
      <c r="M97" s="478"/>
      <c r="N97" s="479"/>
      <c r="BB97" s="86">
        <v>28</v>
      </c>
      <c r="BC97" s="86">
        <v>48.8</v>
      </c>
      <c r="BD97" s="86">
        <v>68.5</v>
      </c>
      <c r="BN97" s="86">
        <f t="shared" si="3"/>
        <v>26</v>
      </c>
      <c r="BO97" s="86">
        <f t="shared" si="4"/>
        <v>43.8</v>
      </c>
      <c r="BP97" s="86">
        <f t="shared" si="5"/>
        <v>100</v>
      </c>
      <c r="BS97" s="106">
        <v>30</v>
      </c>
      <c r="BT97" s="106">
        <f t="shared" si="1"/>
        <v>0</v>
      </c>
      <c r="BU97" s="106">
        <f t="shared" si="2"/>
        <v>0</v>
      </c>
      <c r="BW97" s="86" t="str">
        <f>IF('E11'!$BG$5=BY97,'E11'!$BG$4,IF('E11'!$BH$5=BY97,'E11'!$BH$4,IF('E11'!$BI$5=BY97,'E11'!$BI$4,IF('E11'!$BG$7=BY97,'E11'!$BG$6,IF('E11'!$BH$7=BY97,'E11'!$BH$6,IF('E11'!$BI$7=BY97,'E11'!$BI$6,""))))))</f>
        <v/>
      </c>
      <c r="BY97" s="86">
        <f t="shared" si="0"/>
        <v>33</v>
      </c>
    </row>
    <row r="98" spans="9:77" ht="19.899999999999999" customHeight="1" x14ac:dyDescent="0.25">
      <c r="I98" s="544">
        <v>5</v>
      </c>
      <c r="J98" s="546">
        <v>13</v>
      </c>
      <c r="K98" s="547">
        <f t="shared" ref="K98" si="10">TIME(,,60*(($P$102/1000/J98)*60+$BN$4*COUNT($BG$5,$BH$5,$BI$5,$BG$7,$BH$7,$BI$7)))</f>
        <v>3.9004629629629628E-3</v>
      </c>
      <c r="M98" s="480"/>
      <c r="N98" s="481"/>
      <c r="BB98" s="86">
        <v>29</v>
      </c>
      <c r="BC98" s="86">
        <v>43.5</v>
      </c>
      <c r="BD98" s="86">
        <v>66</v>
      </c>
      <c r="BN98" s="86">
        <f t="shared" si="3"/>
        <v>27</v>
      </c>
      <c r="BO98" s="86">
        <f t="shared" si="4"/>
        <v>37.299999999999997</v>
      </c>
      <c r="BP98" s="86">
        <f t="shared" si="5"/>
        <v>95.7</v>
      </c>
      <c r="BS98" s="106">
        <v>31</v>
      </c>
      <c r="BT98" s="106">
        <f t="shared" si="1"/>
        <v>0</v>
      </c>
      <c r="BU98" s="106">
        <f t="shared" si="2"/>
        <v>0</v>
      </c>
      <c r="BW98" s="86" t="str">
        <f>IF('E11'!$BG$5=BY98,'E11'!$BG$4,IF('E11'!$BH$5=BY98,'E11'!$BH$4,IF('E11'!$BI$5=BY98,'E11'!$BI$4,IF('E11'!$BG$7=BY98,'E11'!$BG$6,IF('E11'!$BH$7=BY98,'E11'!$BH$6,IF('E11'!$BI$7=BY98,'E11'!$BI$6,""))))))</f>
        <v/>
      </c>
      <c r="BY98" s="86">
        <f t="shared" ref="BY98:BY129" si="11">BY97+1</f>
        <v>34</v>
      </c>
    </row>
    <row r="99" spans="9:77" ht="19.899999999999999" customHeight="1" x14ac:dyDescent="0.25">
      <c r="I99" s="544"/>
      <c r="J99" s="546"/>
      <c r="K99" s="547"/>
      <c r="M99" s="62" t="s">
        <v>39</v>
      </c>
      <c r="N99" s="49">
        <f>IF(COUNT(BG5)=1,SQRT((BL3-BG70)*(BL3-BG70)+(BL4-BG71)*(BL4-BG71))*$N$106,0)</f>
        <v>393.48707729733638</v>
      </c>
      <c r="BB99" s="86">
        <v>30</v>
      </c>
      <c r="BC99" s="86">
        <v>44</v>
      </c>
      <c r="BD99" s="86">
        <v>68.5</v>
      </c>
      <c r="BN99" s="86">
        <f t="shared" si="3"/>
        <v>28</v>
      </c>
      <c r="BO99" s="86">
        <f t="shared" si="4"/>
        <v>36.799999999999997</v>
      </c>
      <c r="BP99" s="86">
        <f t="shared" si="5"/>
        <v>98</v>
      </c>
      <c r="BS99" s="106">
        <v>32</v>
      </c>
      <c r="BT99" s="106">
        <f t="shared" si="1"/>
        <v>0</v>
      </c>
      <c r="BU99" s="106">
        <f t="shared" si="2"/>
        <v>0</v>
      </c>
      <c r="BW99" s="86" t="str">
        <f>IF('E11'!$BG$5=BY99,'E11'!$BG$4,IF('E11'!$BH$5=BY99,'E11'!$BH$4,IF('E11'!$BI$5=BY99,'E11'!$BI$4,IF('E11'!$BG$7=BY99,'E11'!$BG$6,IF('E11'!$BH$7=BY99,'E11'!$BH$6,IF('E11'!$BI$7=BY99,'E11'!$BI$6,""))))))</f>
        <v/>
      </c>
      <c r="BY99" s="86">
        <f t="shared" si="11"/>
        <v>35</v>
      </c>
    </row>
    <row r="100" spans="9:77" ht="19.899999999999999" customHeight="1" x14ac:dyDescent="0.25">
      <c r="I100" s="544">
        <v>6</v>
      </c>
      <c r="J100" s="546">
        <v>14</v>
      </c>
      <c r="K100" s="547">
        <f t="shared" ref="K100" si="12">TIME(,,60*(($P$102/1000/J100)*60+$BN$4*COUNT($BG$5,$BH$5,$BI$5,$BG$7,$BH$7,$BI$7)))</f>
        <v>3.7268518518518514E-3</v>
      </c>
      <c r="M100" s="61" t="s">
        <v>38</v>
      </c>
      <c r="N100" s="47">
        <f>IF(BH5="",0,IF(BG5="",SQRT((BL3-BH70)*(BL3-BH70)+(BL4-BH71)*(BL4-BH71))*$N$106,SQRT((BG70-BH70)*(BG70-BH70)+(BG71-BH71)*(BG71-BH71))*$N$106))</f>
        <v>0</v>
      </c>
      <c r="BB100" s="86">
        <v>31</v>
      </c>
      <c r="BC100" s="86">
        <v>37.5</v>
      </c>
      <c r="BD100" s="86">
        <v>69</v>
      </c>
      <c r="BN100" s="86">
        <f t="shared" si="3"/>
        <v>29</v>
      </c>
      <c r="BO100" s="86">
        <f t="shared" si="4"/>
        <v>31.5</v>
      </c>
      <c r="BP100" s="86">
        <f t="shared" si="5"/>
        <v>95.5</v>
      </c>
      <c r="BS100" s="106">
        <v>33</v>
      </c>
      <c r="BT100" s="106">
        <f t="shared" ref="BT100:BT131" si="13">IF($BG$5=BS100,BO104,IF($BH$5=BS100,BO104,IF($BI$5=BS100,BO104,IF($BG$7=BS100,BO104,IF($BH$7=BS100,BO104,IF($BI$7=BS100,BO104,0))))))</f>
        <v>0</v>
      </c>
      <c r="BU100" s="106">
        <f t="shared" ref="BU100:BU131" si="14">IF($BG$5=BS100,BP104,IF($BH$5=BS100,BP104,IF($BI$5=BS100,BP104,IF($BG$7=BS100,BP104,IF($BH$7=BS100,BP104,IF($BI$7=BS100,BP104,0))))))</f>
        <v>0</v>
      </c>
      <c r="BW100" s="86" t="str">
        <f>IF('E11'!$BG$5=BY100,'E11'!$BG$4,IF('E11'!$BH$5=BY100,'E11'!$BH$4,IF('E11'!$BI$5=BY100,'E11'!$BI$4,IF('E11'!$BG$7=BY100,'E11'!$BG$6,IF('E11'!$BH$7=BY100,'E11'!$BH$6,IF('E11'!$BI$7=BY100,'E11'!$BI$6,""))))))</f>
        <v/>
      </c>
      <c r="BY100" s="86">
        <f t="shared" si="11"/>
        <v>36</v>
      </c>
    </row>
    <row r="101" spans="9:77" ht="19.899999999999999" customHeight="1" thickBot="1" x14ac:dyDescent="0.3">
      <c r="I101" s="544"/>
      <c r="J101" s="546"/>
      <c r="K101" s="547"/>
      <c r="M101" s="61" t="s">
        <v>37</v>
      </c>
      <c r="N101" s="47">
        <f>IF(BI5="",0,IF(AND(BH5="",BG5=""),SQRT((BL3-BI70)*(BL3-BI70)+(BL4-BI71)*(BL4-BI71))*$N$106,IF(BH5="",SQRT((BG70-BI70)*(BG70-BI70)+(BG71-BI71)*(BG71-BI71))*$N$106,SQRT((BH70-BI70)*(BH70-BI70)+(BH71-BI71)*(BH71-BI71))*$N$106)))</f>
        <v>0</v>
      </c>
      <c r="BB101" s="86">
        <v>32</v>
      </c>
      <c r="BC101" s="86">
        <v>33.5</v>
      </c>
      <c r="BD101" s="86">
        <v>67</v>
      </c>
      <c r="BN101" s="86">
        <f t="shared" si="3"/>
        <v>30</v>
      </c>
      <c r="BO101" s="86">
        <f t="shared" si="4"/>
        <v>32</v>
      </c>
      <c r="BP101" s="86">
        <f t="shared" si="5"/>
        <v>98</v>
      </c>
      <c r="BS101" s="106">
        <v>34</v>
      </c>
      <c r="BT101" s="106">
        <f t="shared" si="13"/>
        <v>0</v>
      </c>
      <c r="BU101" s="106">
        <f t="shared" si="14"/>
        <v>0</v>
      </c>
      <c r="BW101" s="86" t="str">
        <f>IF('E11'!$BG$5=BY101,'E11'!$BG$4,IF('E11'!$BH$5=BY101,'E11'!$BH$4,IF('E11'!$BI$5=BY101,'E11'!$BI$4,IF('E11'!$BG$7=BY101,'E11'!$BG$6,IF('E11'!$BH$7=BY101,'E11'!$BH$6,IF('E11'!$BI$7=BY101,'E11'!$BI$6,""))))))</f>
        <v/>
      </c>
      <c r="BY101" s="86">
        <f t="shared" si="11"/>
        <v>37</v>
      </c>
    </row>
    <row r="102" spans="9:77" ht="19.899999999999999" customHeight="1" x14ac:dyDescent="0.25">
      <c r="I102" s="544">
        <v>7</v>
      </c>
      <c r="J102" s="546">
        <v>15</v>
      </c>
      <c r="K102" s="547">
        <f t="shared" ref="K102" si="15">TIME(,,60*(($P$102/1000/J102)*60+$BN$4*COUNT($BG$5,$BH$5,$BI$5,$BG$7,$BH$7,$BI$7)))</f>
        <v>3.5648148148148154E-3</v>
      </c>
      <c r="M102" s="61" t="s">
        <v>36</v>
      </c>
      <c r="N102" s="47">
        <f>IF(BG7="",0,IF(AND(BI5="",BH5="",BG5=""),SQRT((BL3-BJ70)*(BL3-BJ70)+(BL4-BJ71)*(BL4-BJ71))*$N$106,IF(AND(BI5="",BH5=""),SQRT((BG70-BJ70)*(BG70-BJ70)+(BG71-BJ71)*(BG71-BJ71))*$N$106,IF(BI5="",SQRT((BH70-BJ70)*(BH70-BJ70)+(BH71-BJ71)*(BH71-BJ71))*$N$106,SQRT((BI70-BJ70)*(BI70-BJ70)+(BI71-BJ71)*(BI71-BJ71))*$N$106))))</f>
        <v>0</v>
      </c>
      <c r="P102" s="482">
        <f>SUM(N99:N105)</f>
        <v>786.97415459467277</v>
      </c>
      <c r="Q102" s="483"/>
      <c r="R102" s="483"/>
      <c r="S102" s="483"/>
      <c r="T102" s="488" t="s">
        <v>10</v>
      </c>
      <c r="U102" s="489"/>
      <c r="BB102" s="86">
        <v>33</v>
      </c>
      <c r="BC102" s="86">
        <v>35</v>
      </c>
      <c r="BD102" s="86">
        <v>69</v>
      </c>
      <c r="BN102" s="86">
        <f t="shared" si="3"/>
        <v>31</v>
      </c>
      <c r="BO102" s="86">
        <f t="shared" si="4"/>
        <v>25.5</v>
      </c>
      <c r="BP102" s="86">
        <f t="shared" si="5"/>
        <v>98.5</v>
      </c>
      <c r="BS102" s="106">
        <v>35</v>
      </c>
      <c r="BT102" s="106">
        <f t="shared" si="13"/>
        <v>0</v>
      </c>
      <c r="BU102" s="106">
        <f t="shared" si="14"/>
        <v>0</v>
      </c>
      <c r="BW102" s="86" t="str">
        <f>IF('E11'!$BG$5=BY102,'E11'!$BG$4,IF('E11'!$BH$5=BY102,'E11'!$BH$4,IF('E11'!$BI$5=BY102,'E11'!$BI$4,IF('E11'!$BG$7=BY102,'E11'!$BG$6,IF('E11'!$BH$7=BY102,'E11'!$BH$6,IF('E11'!$BI$7=BY102,'E11'!$BI$6,""))))))</f>
        <v/>
      </c>
      <c r="BY102" s="86">
        <f t="shared" si="11"/>
        <v>38</v>
      </c>
    </row>
    <row r="103" spans="9:77" ht="19.899999999999999" customHeight="1" x14ac:dyDescent="0.25">
      <c r="I103" s="544"/>
      <c r="J103" s="546"/>
      <c r="K103" s="547"/>
      <c r="M103" s="61" t="s">
        <v>35</v>
      </c>
      <c r="N103" s="47">
        <f>IF(BH7="",0,IF(AND(BG7="",BI5="",BH5="",BG5=""),SQRT((BL3-BK70)*(BL3-BK70)+(BL4-BK71)*(BL4-BK71))*$N$106,IF(AND(BG7="",BI5="",BH5=""),SQRT((BG70-BK70)*(BG70-BK70)+(BG71-BK71)*(BG71-BK71))*$N$106,IF(AND(BG7="",BI5=""),SQRT((BH70-BK70)*(BH70-BK70)+(BH71-BK71)*(BH71-BK71))*$N$106,IF(BG7="",SQRT((BI70-BK70)*(BI70-BK70)+(BI71-BK71)*(BI71-BK71))*$N$106,SQRT((BJ70-BK70)*(BJ70-BK70)+(BJ71-BK71)*(BJ71-BK71))*$N$106)))))</f>
        <v>0</v>
      </c>
      <c r="P103" s="484"/>
      <c r="Q103" s="485"/>
      <c r="R103" s="485"/>
      <c r="S103" s="485"/>
      <c r="T103" s="490"/>
      <c r="U103" s="491"/>
      <c r="BB103" s="86">
        <v>34</v>
      </c>
      <c r="BC103" s="86">
        <v>33</v>
      </c>
      <c r="BD103" s="86">
        <v>69.5</v>
      </c>
      <c r="BN103" s="86">
        <f t="shared" si="3"/>
        <v>32</v>
      </c>
      <c r="BO103" s="86">
        <f t="shared" si="4"/>
        <v>21.5</v>
      </c>
      <c r="BP103" s="86">
        <f t="shared" si="5"/>
        <v>96.5</v>
      </c>
      <c r="BS103" s="106">
        <v>36</v>
      </c>
      <c r="BT103" s="106">
        <f t="shared" si="13"/>
        <v>0</v>
      </c>
      <c r="BU103" s="106">
        <f t="shared" si="14"/>
        <v>0</v>
      </c>
      <c r="BW103" s="86" t="str">
        <f>IF('E11'!$BG$5=BY103,'E11'!$BG$4,IF('E11'!$BH$5=BY103,'E11'!$BH$4,IF('E11'!$BI$5=BY103,'E11'!$BI$4,IF('E11'!$BG$7=BY103,'E11'!$BG$6,IF('E11'!$BH$7=BY103,'E11'!$BH$6,IF('E11'!$BI$7=BY103,'E11'!$BI$6,""))))))</f>
        <v/>
      </c>
      <c r="BY103" s="86">
        <f t="shared" si="11"/>
        <v>39</v>
      </c>
    </row>
    <row r="104" spans="9:77" ht="19.899999999999999" customHeight="1" thickBot="1" x14ac:dyDescent="0.3">
      <c r="I104" s="544">
        <v>8</v>
      </c>
      <c r="J104" s="546">
        <v>16</v>
      </c>
      <c r="K104" s="547">
        <f t="shared" ref="K104" si="16">TIME(,,60*(($P$102/1000/J104)*60+$BN$4*COUNT($BG$5,$BH$5,$BI$5,$BG$7,$BH$7,$BI$7)))</f>
        <v>3.4375E-3</v>
      </c>
      <c r="M104" s="61" t="s">
        <v>34</v>
      </c>
      <c r="N104" s="47">
        <f>IF(BI7="",0,IF(AND(BH7="",BG7="",BI5="",BH5="",BG5=""),SQRT((BL3-BL70)*(BL3-BL70)+(BL4-BL71)*(BL4-BL71))*$N$106,IF(AND(BH7="",BG7="",BI5="",BH5=""),SQRT((BG70-BL70)*(BG70-BL70)+(BG71-BL71)*(BG71-BL71))*$N$106,IF(AND(BH7="",BG7="",BI5=""),SQRT((BH70-BL70)*(BH70-BL70)+(BH71-BL71)*(BH71-BL71))*$N$106,IF(AND(BH7="",BG7=""),SQRT((BI70-BL70)*(BI70-BL70)+(BI71-BL71)*(BI71-BL71))*$N$106,IF(BH7="",SQRT((BJ70-BL70)*(BJ70-BL70)+(BJ71-BL71)*(BJ71-BL71))*$N$106,SQRT((BK70-BL70)*(BK70-BL70)+(BK71-BL71)*(BK71-BL71))*$N$106))))))</f>
        <v>0</v>
      </c>
      <c r="P104" s="486"/>
      <c r="Q104" s="487"/>
      <c r="R104" s="487"/>
      <c r="S104" s="487"/>
      <c r="T104" s="492"/>
      <c r="U104" s="493"/>
      <c r="BB104" s="86">
        <v>35</v>
      </c>
      <c r="BC104" s="86">
        <v>31</v>
      </c>
      <c r="BD104" s="86">
        <v>70.5</v>
      </c>
      <c r="BN104" s="86">
        <f t="shared" ref="BN104:BN135" si="17">BB102</f>
        <v>33</v>
      </c>
      <c r="BO104" s="86">
        <f t="shared" ref="BO104:BO135" si="18">(BC102+$BO$68)*$BN$68</f>
        <v>23</v>
      </c>
      <c r="BP104" s="86">
        <f t="shared" ref="BP104:BP135" si="19">(BD102+$BP$68)*$BN$68</f>
        <v>98.5</v>
      </c>
      <c r="BS104" s="106">
        <v>37</v>
      </c>
      <c r="BT104" s="106">
        <f t="shared" si="13"/>
        <v>0</v>
      </c>
      <c r="BU104" s="106">
        <f t="shared" si="14"/>
        <v>0</v>
      </c>
      <c r="BW104" s="86" t="str">
        <f>IF('E11'!$BG$5=BY104,'E11'!$BG$4,IF('E11'!$BH$5=BY104,'E11'!$BH$4,IF('E11'!$BI$5=BY104,'E11'!$BI$4,IF('E11'!$BG$7=BY104,'E11'!$BG$6,IF('E11'!$BH$7=BY104,'E11'!$BH$6,IF('E11'!$BI$7=BY104,'E11'!$BI$6,""))))))</f>
        <v/>
      </c>
      <c r="BY104" s="86">
        <f t="shared" si="11"/>
        <v>40</v>
      </c>
    </row>
    <row r="105" spans="9:77" ht="19.899999999999999" customHeight="1" thickBot="1" x14ac:dyDescent="0.3">
      <c r="I105" s="545"/>
      <c r="J105" s="549"/>
      <c r="K105" s="548"/>
      <c r="M105" s="60" t="s">
        <v>33</v>
      </c>
      <c r="N105" s="45">
        <f>IF(AND(BI7="",BH7="",BG7="",BI5="",BH5=""),SQRT((BL3-BG70)*(BL3-BG70)+(BL4-BG71)*(BL4-BG71))*$N$106,IF(AND(BI7="",BH7="",BG7="",BI5=""),SQRT((BL3-BH70)*(BL3-BH70)+(BL4-BH71)*(BL4-BH71))*$N$106,IF(AND(BI7="",BH7="",BG7=""),SQRT((BL3-BI70)*(BL3-BI70)+(BL4-BI71)*(BL4-BI71))*$N$106,IF(AND(BI7="",BH7=""),SQRT((BL3-BJ70)*(BL3-BJ70)+(BL4-BJ71)*(BL4-BJ71))*$N$106,IF(BI7="",SQRT((BL3-BK70)*(BL3-BK70)+(BL4-BK71)*(BL4-BK71))*$N$106,SQRT((BL3-BL70)*(BL3-BL70)+(BL4-BL71)*(BL4-BL71))*$N$106)))))</f>
        <v>393.48707729733638</v>
      </c>
      <c r="BB105" s="86">
        <v>36</v>
      </c>
      <c r="BC105" s="86">
        <v>24</v>
      </c>
      <c r="BD105" s="86">
        <v>66.5</v>
      </c>
      <c r="BN105" s="86">
        <f t="shared" si="17"/>
        <v>34</v>
      </c>
      <c r="BO105" s="86">
        <f t="shared" si="18"/>
        <v>21</v>
      </c>
      <c r="BP105" s="86">
        <f t="shared" si="19"/>
        <v>99</v>
      </c>
      <c r="BS105" s="106">
        <v>38</v>
      </c>
      <c r="BT105" s="106">
        <f t="shared" si="13"/>
        <v>0</v>
      </c>
      <c r="BU105" s="106">
        <f t="shared" si="14"/>
        <v>0</v>
      </c>
      <c r="BW105" s="86" t="str">
        <f>IF('E11'!$BG$5=BY105,'E11'!$BG$4,IF('E11'!$BH$5=BY105,'E11'!$BH$4,IF('E11'!$BI$5=BY105,'E11'!$BI$4,IF('E11'!$BG$7=BY105,'E11'!$BG$6,IF('E11'!$BH$7=BY105,'E11'!$BH$6,IF('E11'!$BI$7=BY105,'E11'!$BI$6,""))))))</f>
        <v/>
      </c>
      <c r="BY105" s="86">
        <f t="shared" si="11"/>
        <v>41</v>
      </c>
    </row>
    <row r="106" spans="9:77" ht="9.6" customHeight="1" x14ac:dyDescent="0.25">
      <c r="N106" s="2">
        <f>'Départ - Arrivée'!$AH$22-0.1</f>
        <v>21.2</v>
      </c>
      <c r="BB106" s="86">
        <v>37</v>
      </c>
      <c r="BC106" s="86">
        <v>32.299999999999997</v>
      </c>
      <c r="BD106" s="86">
        <v>62.4</v>
      </c>
      <c r="BN106" s="86">
        <f t="shared" si="17"/>
        <v>35</v>
      </c>
      <c r="BO106" s="86">
        <f t="shared" si="18"/>
        <v>19</v>
      </c>
      <c r="BP106" s="86">
        <f t="shared" si="19"/>
        <v>100</v>
      </c>
      <c r="BS106" s="106">
        <v>39</v>
      </c>
      <c r="BT106" s="106">
        <f t="shared" si="13"/>
        <v>0</v>
      </c>
      <c r="BU106" s="106">
        <f t="shared" si="14"/>
        <v>0</v>
      </c>
      <c r="BW106" s="86" t="str">
        <f>IF('E11'!$BG$5=BY106,'E11'!$BG$4,IF('E11'!$BH$5=BY106,'E11'!$BH$4,IF('E11'!$BI$5=BY106,'E11'!$BI$4,IF('E11'!$BG$7=BY106,'E11'!$BG$6,IF('E11'!$BH$7=BY106,'E11'!$BH$6,IF('E11'!$BI$7=BY106,'E11'!$BI$6,""))))))</f>
        <v/>
      </c>
      <c r="BY106" s="86">
        <f t="shared" si="11"/>
        <v>42</v>
      </c>
    </row>
    <row r="107" spans="9:77" ht="17.45" customHeight="1" x14ac:dyDescent="0.25">
      <c r="BB107" s="86">
        <v>38</v>
      </c>
      <c r="BC107" s="86">
        <v>35</v>
      </c>
      <c r="BD107" s="86">
        <v>62.3</v>
      </c>
      <c r="BN107" s="86">
        <f t="shared" si="17"/>
        <v>36</v>
      </c>
      <c r="BO107" s="86">
        <f t="shared" si="18"/>
        <v>12</v>
      </c>
      <c r="BP107" s="86">
        <f t="shared" si="19"/>
        <v>96</v>
      </c>
      <c r="BS107" s="106">
        <v>40</v>
      </c>
      <c r="BT107" s="106">
        <f t="shared" si="13"/>
        <v>0</v>
      </c>
      <c r="BU107" s="106">
        <f t="shared" si="14"/>
        <v>0</v>
      </c>
      <c r="BW107" s="86" t="str">
        <f>IF('E11'!$BG$5=BY107,'E11'!$BG$4,IF('E11'!$BH$5=BY107,'E11'!$BH$4,IF('E11'!$BI$5=BY107,'E11'!$BI$4,IF('E11'!$BG$7=BY107,'E11'!$BG$6,IF('E11'!$BH$7=BY107,'E11'!$BH$6,IF('E11'!$BI$7=BY107,'E11'!$BI$6,""))))))</f>
        <v/>
      </c>
      <c r="BY107" s="86">
        <f t="shared" si="11"/>
        <v>43</v>
      </c>
    </row>
    <row r="108" spans="9:77" x14ac:dyDescent="0.25">
      <c r="BB108" s="86">
        <v>39</v>
      </c>
      <c r="BC108" s="86">
        <v>38</v>
      </c>
      <c r="BD108" s="86">
        <v>62.7</v>
      </c>
      <c r="BN108" s="86">
        <f t="shared" si="17"/>
        <v>37</v>
      </c>
      <c r="BO108" s="86">
        <f t="shared" si="18"/>
        <v>20.299999999999997</v>
      </c>
      <c r="BP108" s="86">
        <f t="shared" si="19"/>
        <v>91.9</v>
      </c>
      <c r="BS108" s="106">
        <v>41</v>
      </c>
      <c r="BT108" s="106">
        <f t="shared" si="13"/>
        <v>0</v>
      </c>
      <c r="BU108" s="106">
        <f t="shared" si="14"/>
        <v>0</v>
      </c>
      <c r="BW108" s="86" t="str">
        <f>IF('E11'!$BG$5=BY108,'E11'!$BG$4,IF('E11'!$BH$5=BY108,'E11'!$BH$4,IF('E11'!$BI$5=BY108,'E11'!$BI$4,IF('E11'!$BG$7=BY108,'E11'!$BG$6,IF('E11'!$BH$7=BY108,'E11'!$BH$6,IF('E11'!$BI$7=BY108,'E11'!$BI$6,""))))))</f>
        <v/>
      </c>
      <c r="BY108" s="86">
        <f t="shared" si="11"/>
        <v>44</v>
      </c>
    </row>
    <row r="109" spans="9:77" x14ac:dyDescent="0.25">
      <c r="BB109" s="86">
        <v>40</v>
      </c>
      <c r="BC109" s="86">
        <v>41.2</v>
      </c>
      <c r="BD109" s="86">
        <v>62.5</v>
      </c>
      <c r="BN109" s="86">
        <f t="shared" si="17"/>
        <v>38</v>
      </c>
      <c r="BO109" s="86">
        <f t="shared" si="18"/>
        <v>23</v>
      </c>
      <c r="BP109" s="86">
        <f t="shared" si="19"/>
        <v>91.8</v>
      </c>
      <c r="BS109" s="106">
        <v>42</v>
      </c>
      <c r="BT109" s="106">
        <f t="shared" si="13"/>
        <v>0</v>
      </c>
      <c r="BU109" s="106">
        <f t="shared" si="14"/>
        <v>0</v>
      </c>
      <c r="BW109" s="86" t="str">
        <f>IF('E11'!$BG$5=BY109,'E11'!$BG$4,IF('E11'!$BH$5=BY109,'E11'!$BH$4,IF('E11'!$BI$5=BY109,'E11'!$BI$4,IF('E11'!$BG$7=BY109,'E11'!$BG$6,IF('E11'!$BH$7=BY109,'E11'!$BH$6,IF('E11'!$BI$7=BY109,'E11'!$BI$6,""))))))</f>
        <v/>
      </c>
      <c r="BY109" s="86">
        <f t="shared" si="11"/>
        <v>45</v>
      </c>
    </row>
    <row r="110" spans="9:77" x14ac:dyDescent="0.25">
      <c r="BB110" s="86">
        <v>41</v>
      </c>
      <c r="BC110" s="86">
        <v>48.5</v>
      </c>
      <c r="BD110" s="86">
        <v>62.8</v>
      </c>
      <c r="BN110" s="86">
        <f t="shared" si="17"/>
        <v>39</v>
      </c>
      <c r="BO110" s="86">
        <f t="shared" si="18"/>
        <v>26</v>
      </c>
      <c r="BP110" s="86">
        <f t="shared" si="19"/>
        <v>92.2</v>
      </c>
      <c r="BS110" s="106">
        <v>43</v>
      </c>
      <c r="BT110" s="106">
        <f t="shared" si="13"/>
        <v>0</v>
      </c>
      <c r="BU110" s="106">
        <f t="shared" si="14"/>
        <v>0</v>
      </c>
      <c r="BW110" s="86" t="str">
        <f>IF('E11'!$BG$5=BY110,'E11'!$BG$4,IF('E11'!$BH$5=BY110,'E11'!$BH$4,IF('E11'!$BI$5=BY110,'E11'!$BI$4,IF('E11'!$BG$7=BY110,'E11'!$BG$6,IF('E11'!$BH$7=BY110,'E11'!$BH$6,IF('E11'!$BI$7=BY110,'E11'!$BI$6,""))))))</f>
        <v/>
      </c>
      <c r="BY110" s="86">
        <f t="shared" si="11"/>
        <v>46</v>
      </c>
    </row>
    <row r="111" spans="9:77" x14ac:dyDescent="0.25">
      <c r="BB111" s="86">
        <v>42</v>
      </c>
      <c r="BC111" s="86">
        <v>41.2</v>
      </c>
      <c r="BD111" s="86">
        <v>59.7</v>
      </c>
      <c r="BN111" s="86">
        <f t="shared" si="17"/>
        <v>40</v>
      </c>
      <c r="BO111" s="86">
        <f t="shared" si="18"/>
        <v>29.200000000000003</v>
      </c>
      <c r="BP111" s="86">
        <f t="shared" si="19"/>
        <v>92</v>
      </c>
      <c r="BS111" s="106">
        <v>44</v>
      </c>
      <c r="BT111" s="106">
        <f t="shared" si="13"/>
        <v>0</v>
      </c>
      <c r="BU111" s="106">
        <f t="shared" si="14"/>
        <v>0</v>
      </c>
      <c r="BW111" s="86" t="str">
        <f>IF('E11'!$BG$5=BY111,'E11'!$BG$4,IF('E11'!$BH$5=BY111,'E11'!$BH$4,IF('E11'!$BI$5=BY111,'E11'!$BI$4,IF('E11'!$BG$7=BY111,'E11'!$BG$6,IF('E11'!$BH$7=BY111,'E11'!$BH$6,IF('E11'!$BI$7=BY111,'E11'!$BI$6,""))))))</f>
        <v/>
      </c>
      <c r="BY111" s="86">
        <f t="shared" si="11"/>
        <v>47</v>
      </c>
    </row>
    <row r="112" spans="9:77" x14ac:dyDescent="0.25">
      <c r="BB112" s="86">
        <v>43</v>
      </c>
      <c r="BC112" s="86">
        <v>40.799999999999997</v>
      </c>
      <c r="BD112" s="86">
        <v>57</v>
      </c>
      <c r="BN112" s="86">
        <f t="shared" si="17"/>
        <v>41</v>
      </c>
      <c r="BO112" s="86">
        <f t="shared" si="18"/>
        <v>36.5</v>
      </c>
      <c r="BP112" s="86">
        <f t="shared" si="19"/>
        <v>92.3</v>
      </c>
      <c r="BS112" s="106">
        <v>45</v>
      </c>
      <c r="BT112" s="106">
        <f t="shared" si="13"/>
        <v>0</v>
      </c>
      <c r="BU112" s="106">
        <f t="shared" si="14"/>
        <v>0</v>
      </c>
      <c r="BW112" s="86" t="str">
        <f>IF('E11'!$BG$5=BY112,'E11'!$BG$4,IF('E11'!$BH$5=BY112,'E11'!$BH$4,IF('E11'!$BI$5=BY112,'E11'!$BI$4,IF('E11'!$BG$7=BY112,'E11'!$BG$6,IF('E11'!$BH$7=BY112,'E11'!$BH$6,IF('E11'!$BI$7=BY112,'E11'!$BI$6,""))))))</f>
        <v/>
      </c>
      <c r="BY112" s="86">
        <f t="shared" si="11"/>
        <v>48</v>
      </c>
    </row>
    <row r="113" spans="54:77" x14ac:dyDescent="0.25">
      <c r="BB113" s="86">
        <v>44</v>
      </c>
      <c r="BC113" s="86">
        <v>33.4</v>
      </c>
      <c r="BD113" s="86">
        <v>57.5</v>
      </c>
      <c r="BN113" s="86">
        <f t="shared" si="17"/>
        <v>42</v>
      </c>
      <c r="BO113" s="86">
        <f t="shared" si="18"/>
        <v>29.200000000000003</v>
      </c>
      <c r="BP113" s="86">
        <f t="shared" si="19"/>
        <v>89.2</v>
      </c>
      <c r="BS113" s="106">
        <v>46</v>
      </c>
      <c r="BT113" s="106">
        <f t="shared" si="13"/>
        <v>0</v>
      </c>
      <c r="BU113" s="106">
        <f t="shared" si="14"/>
        <v>0</v>
      </c>
      <c r="BW113" s="86" t="str">
        <f>IF('E11'!$BG$5=BY113,'E11'!$BG$4,IF('E11'!$BH$5=BY113,'E11'!$BH$4,IF('E11'!$BI$5=BY113,'E11'!$BI$4,IF('E11'!$BG$7=BY113,'E11'!$BG$6,IF('E11'!$BH$7=BY113,'E11'!$BH$6,IF('E11'!$BI$7=BY113,'E11'!$BI$6,""))))))</f>
        <v/>
      </c>
      <c r="BY113" s="86">
        <f t="shared" si="11"/>
        <v>49</v>
      </c>
    </row>
    <row r="114" spans="54:77" x14ac:dyDescent="0.25">
      <c r="BB114" s="86">
        <v>45</v>
      </c>
      <c r="BC114" s="86">
        <v>35</v>
      </c>
      <c r="BD114" s="86">
        <v>55</v>
      </c>
      <c r="BN114" s="86">
        <f t="shared" si="17"/>
        <v>43</v>
      </c>
      <c r="BO114" s="86">
        <f t="shared" si="18"/>
        <v>28.799999999999997</v>
      </c>
      <c r="BP114" s="86">
        <f t="shared" si="19"/>
        <v>86.5</v>
      </c>
      <c r="BS114" s="106">
        <v>47</v>
      </c>
      <c r="BT114" s="106">
        <f t="shared" si="13"/>
        <v>0</v>
      </c>
      <c r="BU114" s="106">
        <f t="shared" si="14"/>
        <v>0</v>
      </c>
      <c r="BW114" s="86">
        <f>IF('E11'!$BG$5=BY114,'E11'!$BG$4,IF('E11'!$BH$5=BY114,'E11'!$BH$4,IF('E11'!$BI$5=BY114,'E11'!$BI$4,IF('E11'!$BG$7=BY114,'E11'!$BG$6,IF('E11'!$BH$7=BY114,'E11'!$BH$6,IF('E11'!$BI$7=BY114,'E11'!$BI$6,""))))))</f>
        <v>1</v>
      </c>
      <c r="BY114" s="86">
        <f t="shared" si="11"/>
        <v>50</v>
      </c>
    </row>
    <row r="115" spans="54:77" x14ac:dyDescent="0.25">
      <c r="BB115" s="86">
        <v>46</v>
      </c>
      <c r="BC115" s="86">
        <v>39.200000000000003</v>
      </c>
      <c r="BD115" s="86">
        <v>52.5</v>
      </c>
      <c r="BN115" s="86">
        <f t="shared" si="17"/>
        <v>44</v>
      </c>
      <c r="BO115" s="86">
        <f t="shared" si="18"/>
        <v>21.4</v>
      </c>
      <c r="BP115" s="86">
        <f t="shared" si="19"/>
        <v>87</v>
      </c>
      <c r="BS115" s="106">
        <v>48</v>
      </c>
      <c r="BT115" s="106">
        <f t="shared" si="13"/>
        <v>0</v>
      </c>
      <c r="BU115" s="106">
        <f t="shared" si="14"/>
        <v>0</v>
      </c>
      <c r="BW115" s="86" t="str">
        <f>IF('E11'!$BG$5=BY115,'E11'!$BG$4,IF('E11'!$BH$5=BY115,'E11'!$BH$4,IF('E11'!$BI$5=BY115,'E11'!$BI$4,IF('E11'!$BG$7=BY115,'E11'!$BG$6,IF('E11'!$BH$7=BY115,'E11'!$BH$6,IF('E11'!$BI$7=BY115,'E11'!$BI$6,""))))))</f>
        <v/>
      </c>
      <c r="BY115" s="86">
        <f t="shared" si="11"/>
        <v>51</v>
      </c>
    </row>
    <row r="116" spans="54:77" x14ac:dyDescent="0.25">
      <c r="BB116" s="86">
        <v>47</v>
      </c>
      <c r="BC116" s="86">
        <v>46.5</v>
      </c>
      <c r="BD116" s="86">
        <v>53.5</v>
      </c>
      <c r="BN116" s="86">
        <f t="shared" si="17"/>
        <v>45</v>
      </c>
      <c r="BO116" s="86">
        <f t="shared" si="18"/>
        <v>23</v>
      </c>
      <c r="BP116" s="86">
        <f t="shared" si="19"/>
        <v>84.5</v>
      </c>
      <c r="BS116" s="106">
        <v>49</v>
      </c>
      <c r="BT116" s="106">
        <f t="shared" si="13"/>
        <v>0</v>
      </c>
      <c r="BU116" s="106">
        <f t="shared" si="14"/>
        <v>0</v>
      </c>
      <c r="BW116" s="86" t="str">
        <f>IF('E11'!$BG$5=BY116,'E11'!$BG$4,IF('E11'!$BH$5=BY116,'E11'!$BH$4,IF('E11'!$BI$5=BY116,'E11'!$BI$4,IF('E11'!$BG$7=BY116,'E11'!$BG$6,IF('E11'!$BH$7=BY116,'E11'!$BH$6,IF('E11'!$BI$7=BY116,'E11'!$BI$6,""))))))</f>
        <v/>
      </c>
      <c r="BY116" s="86">
        <f t="shared" si="11"/>
        <v>52</v>
      </c>
    </row>
    <row r="117" spans="54:77" x14ac:dyDescent="0.25">
      <c r="BB117" s="86">
        <v>48</v>
      </c>
      <c r="BC117" s="86">
        <v>35</v>
      </c>
      <c r="BD117" s="86">
        <v>50</v>
      </c>
      <c r="BN117" s="86">
        <f t="shared" si="17"/>
        <v>46</v>
      </c>
      <c r="BO117" s="86">
        <f t="shared" si="18"/>
        <v>27.200000000000003</v>
      </c>
      <c r="BP117" s="86">
        <f t="shared" si="19"/>
        <v>82</v>
      </c>
      <c r="BS117" s="106">
        <v>50</v>
      </c>
      <c r="BT117" s="106">
        <f t="shared" si="13"/>
        <v>23.5</v>
      </c>
      <c r="BU117" s="106">
        <f t="shared" si="14"/>
        <v>71.5</v>
      </c>
      <c r="BW117" s="86" t="str">
        <f>IF('E11'!$BG$5=BY117,'E11'!$BG$4,IF('E11'!$BH$5=BY117,'E11'!$BH$4,IF('E11'!$BI$5=BY117,'E11'!$BI$4,IF('E11'!$BG$7=BY117,'E11'!$BG$6,IF('E11'!$BH$7=BY117,'E11'!$BH$6,IF('E11'!$BI$7=BY117,'E11'!$BI$6,""))))))</f>
        <v/>
      </c>
      <c r="BY117" s="86">
        <f t="shared" si="11"/>
        <v>53</v>
      </c>
    </row>
    <row r="118" spans="54:77" x14ac:dyDescent="0.25">
      <c r="BB118" s="86">
        <v>49</v>
      </c>
      <c r="BC118" s="86">
        <v>32.799999999999997</v>
      </c>
      <c r="BD118" s="86">
        <v>46.5</v>
      </c>
      <c r="BN118" s="86">
        <f t="shared" si="17"/>
        <v>47</v>
      </c>
      <c r="BO118" s="86">
        <f t="shared" si="18"/>
        <v>34.5</v>
      </c>
      <c r="BP118" s="86">
        <f t="shared" si="19"/>
        <v>83</v>
      </c>
      <c r="BS118" s="106">
        <v>51</v>
      </c>
      <c r="BT118" s="106">
        <f t="shared" si="13"/>
        <v>0</v>
      </c>
      <c r="BU118" s="106">
        <f t="shared" si="14"/>
        <v>0</v>
      </c>
      <c r="BW118" s="86" t="str">
        <f>IF('E11'!$BG$5=BY118,'E11'!$BG$4,IF('E11'!$BH$5=BY118,'E11'!$BH$4,IF('E11'!$BI$5=BY118,'E11'!$BI$4,IF('E11'!$BG$7=BY118,'E11'!$BG$6,IF('E11'!$BH$7=BY118,'E11'!$BH$6,IF('E11'!$BI$7=BY118,'E11'!$BI$6,""))))))</f>
        <v/>
      </c>
      <c r="BY118" s="86">
        <f t="shared" si="11"/>
        <v>54</v>
      </c>
    </row>
    <row r="119" spans="54:77" x14ac:dyDescent="0.25">
      <c r="BB119" s="86">
        <v>50</v>
      </c>
      <c r="BC119" s="86">
        <v>35.5</v>
      </c>
      <c r="BD119" s="86">
        <v>42</v>
      </c>
      <c r="BN119" s="86">
        <f t="shared" si="17"/>
        <v>48</v>
      </c>
      <c r="BO119" s="86">
        <f t="shared" si="18"/>
        <v>23</v>
      </c>
      <c r="BP119" s="86">
        <f t="shared" si="19"/>
        <v>79.5</v>
      </c>
      <c r="BS119" s="106">
        <v>52</v>
      </c>
      <c r="BT119" s="106">
        <f t="shared" si="13"/>
        <v>0</v>
      </c>
      <c r="BU119" s="106">
        <f t="shared" si="14"/>
        <v>0</v>
      </c>
      <c r="BW119" s="86" t="str">
        <f>IF('E11'!$BG$5=BY119,'E11'!$BG$4,IF('E11'!$BH$5=BY119,'E11'!$BH$4,IF('E11'!$BI$5=BY119,'E11'!$BI$4,IF('E11'!$BG$7=BY119,'E11'!$BG$6,IF('E11'!$BH$7=BY119,'E11'!$BH$6,IF('E11'!$BI$7=BY119,'E11'!$BI$6,""))))))</f>
        <v/>
      </c>
      <c r="BY119" s="86">
        <f t="shared" si="11"/>
        <v>55</v>
      </c>
    </row>
    <row r="120" spans="54:77" x14ac:dyDescent="0.25">
      <c r="BB120" s="86">
        <v>51</v>
      </c>
      <c r="BC120" s="86">
        <v>41</v>
      </c>
      <c r="BD120" s="86">
        <v>47.8</v>
      </c>
      <c r="BN120" s="86">
        <f t="shared" si="17"/>
        <v>49</v>
      </c>
      <c r="BO120" s="86">
        <f t="shared" si="18"/>
        <v>20.799999999999997</v>
      </c>
      <c r="BP120" s="86">
        <f t="shared" si="19"/>
        <v>76</v>
      </c>
      <c r="BS120" s="106">
        <v>53</v>
      </c>
      <c r="BT120" s="106">
        <f t="shared" si="13"/>
        <v>0</v>
      </c>
      <c r="BU120" s="106">
        <f t="shared" si="14"/>
        <v>0</v>
      </c>
      <c r="BW120" s="86" t="str">
        <f>IF('E11'!$BG$5=BY120,'E11'!$BG$4,IF('E11'!$BH$5=BY120,'E11'!$BH$4,IF('E11'!$BI$5=BY120,'E11'!$BI$4,IF('E11'!$BG$7=BY120,'E11'!$BG$6,IF('E11'!$BH$7=BY120,'E11'!$BH$6,IF('E11'!$BI$7=BY120,'E11'!$BI$6,""))))))</f>
        <v/>
      </c>
      <c r="BY120" s="86">
        <f t="shared" si="11"/>
        <v>56</v>
      </c>
    </row>
    <row r="121" spans="54:77" x14ac:dyDescent="0.25">
      <c r="BB121" s="86">
        <v>52</v>
      </c>
      <c r="BC121" s="86">
        <v>40</v>
      </c>
      <c r="BD121" s="86">
        <v>44.5</v>
      </c>
      <c r="BN121" s="86">
        <f t="shared" si="17"/>
        <v>50</v>
      </c>
      <c r="BO121" s="86">
        <f t="shared" si="18"/>
        <v>23.5</v>
      </c>
      <c r="BP121" s="86">
        <f t="shared" si="19"/>
        <v>71.5</v>
      </c>
      <c r="BS121" s="106">
        <v>54</v>
      </c>
      <c r="BT121" s="106">
        <f t="shared" si="13"/>
        <v>0</v>
      </c>
      <c r="BU121" s="106">
        <f t="shared" si="14"/>
        <v>0</v>
      </c>
      <c r="BW121" s="86" t="str">
        <f>IF('E11'!$BG$5=BY121,'E11'!$BG$4,IF('E11'!$BH$5=BY121,'E11'!$BH$4,IF('E11'!$BI$5=BY121,'E11'!$BI$4,IF('E11'!$BG$7=BY121,'E11'!$BG$6,IF('E11'!$BH$7=BY121,'E11'!$BH$6,IF('E11'!$BI$7=BY121,'E11'!$BI$6,""))))))</f>
        <v/>
      </c>
      <c r="BY121" s="86">
        <f t="shared" si="11"/>
        <v>57</v>
      </c>
    </row>
    <row r="122" spans="54:77" x14ac:dyDescent="0.25">
      <c r="BB122" s="86">
        <v>53</v>
      </c>
      <c r="BC122" s="86">
        <v>44</v>
      </c>
      <c r="BD122" s="86">
        <v>44.5</v>
      </c>
      <c r="BN122" s="86">
        <f t="shared" si="17"/>
        <v>51</v>
      </c>
      <c r="BO122" s="86">
        <f t="shared" si="18"/>
        <v>29</v>
      </c>
      <c r="BP122" s="86">
        <f t="shared" si="19"/>
        <v>77.3</v>
      </c>
      <c r="BS122" s="106">
        <v>55</v>
      </c>
      <c r="BT122" s="106">
        <f t="shared" si="13"/>
        <v>0</v>
      </c>
      <c r="BU122" s="106">
        <f t="shared" si="14"/>
        <v>0</v>
      </c>
      <c r="BW122" s="86" t="str">
        <f>IF('E11'!$BG$5=BY122,'E11'!$BG$4,IF('E11'!$BH$5=BY122,'E11'!$BH$4,IF('E11'!$BI$5=BY122,'E11'!$BI$4,IF('E11'!$BG$7=BY122,'E11'!$BG$6,IF('E11'!$BH$7=BY122,'E11'!$BH$6,IF('E11'!$BI$7=BY122,'E11'!$BI$6,""))))))</f>
        <v/>
      </c>
      <c r="BY122" s="86">
        <f t="shared" si="11"/>
        <v>58</v>
      </c>
    </row>
    <row r="123" spans="54:77" x14ac:dyDescent="0.25">
      <c r="BB123" s="86">
        <v>54</v>
      </c>
      <c r="BC123" s="86">
        <v>50.5</v>
      </c>
      <c r="BD123" s="86">
        <v>49</v>
      </c>
      <c r="BN123" s="86">
        <f t="shared" si="17"/>
        <v>52</v>
      </c>
      <c r="BO123" s="86">
        <f t="shared" si="18"/>
        <v>28</v>
      </c>
      <c r="BP123" s="86">
        <f t="shared" si="19"/>
        <v>74</v>
      </c>
      <c r="BS123" s="106">
        <v>56</v>
      </c>
      <c r="BT123" s="106">
        <f t="shared" si="13"/>
        <v>0</v>
      </c>
      <c r="BU123" s="106">
        <f t="shared" si="14"/>
        <v>0</v>
      </c>
      <c r="BW123" s="86" t="str">
        <f>IF('E11'!$BG$5=BY123,'E11'!$BG$4,IF('E11'!$BH$5=BY123,'E11'!$BH$4,IF('E11'!$BI$5=BY123,'E11'!$BI$4,IF('E11'!$BG$7=BY123,'E11'!$BG$6,IF('E11'!$BH$7=BY123,'E11'!$BH$6,IF('E11'!$BI$7=BY123,'E11'!$BI$6,""))))))</f>
        <v/>
      </c>
      <c r="BY123" s="86">
        <f t="shared" si="11"/>
        <v>59</v>
      </c>
    </row>
    <row r="124" spans="54:77" x14ac:dyDescent="0.25">
      <c r="BB124" s="86">
        <v>55</v>
      </c>
      <c r="BC124" s="86">
        <v>66.5</v>
      </c>
      <c r="BD124" s="86">
        <v>50.5</v>
      </c>
      <c r="BN124" s="86">
        <f t="shared" si="17"/>
        <v>53</v>
      </c>
      <c r="BO124" s="86">
        <f t="shared" si="18"/>
        <v>32</v>
      </c>
      <c r="BP124" s="86">
        <f t="shared" si="19"/>
        <v>74</v>
      </c>
      <c r="BS124" s="106">
        <v>57</v>
      </c>
      <c r="BT124" s="106">
        <f t="shared" si="13"/>
        <v>0</v>
      </c>
      <c r="BU124" s="106">
        <f t="shared" si="14"/>
        <v>0</v>
      </c>
      <c r="BW124" s="86" t="str">
        <f>IF('E11'!$BG$5=BY124,'E11'!$BG$4,IF('E11'!$BH$5=BY124,'E11'!$BH$4,IF('E11'!$BI$5=BY124,'E11'!$BI$4,IF('E11'!$BG$7=BY124,'E11'!$BG$6,IF('E11'!$BH$7=BY124,'E11'!$BH$6,IF('E11'!$BI$7=BY124,'E11'!$BI$6,""))))))</f>
        <v/>
      </c>
      <c r="BY124" s="86">
        <f t="shared" si="11"/>
        <v>60</v>
      </c>
    </row>
    <row r="125" spans="54:77" x14ac:dyDescent="0.25">
      <c r="BB125" s="86">
        <v>56</v>
      </c>
      <c r="BC125" s="86">
        <v>60</v>
      </c>
      <c r="BD125" s="86">
        <v>46.2</v>
      </c>
      <c r="BN125" s="86">
        <f t="shared" si="17"/>
        <v>54</v>
      </c>
      <c r="BO125" s="86">
        <f t="shared" si="18"/>
        <v>38.5</v>
      </c>
      <c r="BP125" s="86">
        <f t="shared" si="19"/>
        <v>78.5</v>
      </c>
      <c r="BS125" s="106">
        <v>58</v>
      </c>
      <c r="BT125" s="106">
        <f t="shared" si="13"/>
        <v>0</v>
      </c>
      <c r="BU125" s="106">
        <f t="shared" si="14"/>
        <v>0</v>
      </c>
      <c r="BW125" s="86" t="str">
        <f>IF('E11'!$BG$5=BY125,'E11'!$BG$4,IF('E11'!$BH$5=BY125,'E11'!$BH$4,IF('E11'!$BI$5=BY125,'E11'!$BI$4,IF('E11'!$BG$7=BY125,'E11'!$BG$6,IF('E11'!$BH$7=BY125,'E11'!$BH$6,IF('E11'!$BI$7=BY125,'E11'!$BI$6,""))))))</f>
        <v/>
      </c>
      <c r="BY125" s="86">
        <f t="shared" si="11"/>
        <v>61</v>
      </c>
    </row>
    <row r="126" spans="54:77" x14ac:dyDescent="0.25">
      <c r="BB126" s="86">
        <v>57</v>
      </c>
      <c r="BC126" s="86">
        <v>51</v>
      </c>
      <c r="BD126" s="86">
        <v>42.5</v>
      </c>
      <c r="BN126" s="86">
        <f t="shared" si="17"/>
        <v>55</v>
      </c>
      <c r="BO126" s="86">
        <f t="shared" si="18"/>
        <v>54.5</v>
      </c>
      <c r="BP126" s="86">
        <f t="shared" si="19"/>
        <v>80</v>
      </c>
      <c r="BS126" s="106">
        <v>59</v>
      </c>
      <c r="BT126" s="106">
        <f t="shared" si="13"/>
        <v>0</v>
      </c>
      <c r="BU126" s="106">
        <f t="shared" si="14"/>
        <v>0</v>
      </c>
      <c r="BW126" s="86" t="str">
        <f>IF('E11'!$BG$5=BY126,'E11'!$BG$4,IF('E11'!$BH$5=BY126,'E11'!$BH$4,IF('E11'!$BI$5=BY126,'E11'!$BI$4,IF('E11'!$BG$7=BY126,'E11'!$BG$6,IF('E11'!$BH$7=BY126,'E11'!$BH$6,IF('E11'!$BI$7=BY126,'E11'!$BI$6,""))))))</f>
        <v/>
      </c>
      <c r="BY126" s="86">
        <f t="shared" si="11"/>
        <v>62</v>
      </c>
    </row>
    <row r="127" spans="54:77" x14ac:dyDescent="0.25">
      <c r="BB127" s="86">
        <v>58</v>
      </c>
      <c r="BC127" s="86">
        <v>48.4</v>
      </c>
      <c r="BD127" s="86">
        <v>40</v>
      </c>
      <c r="BN127" s="86">
        <f t="shared" si="17"/>
        <v>56</v>
      </c>
      <c r="BO127" s="86">
        <f t="shared" si="18"/>
        <v>48</v>
      </c>
      <c r="BP127" s="86">
        <f t="shared" si="19"/>
        <v>75.7</v>
      </c>
      <c r="BS127" s="106">
        <v>60</v>
      </c>
      <c r="BT127" s="106">
        <f t="shared" si="13"/>
        <v>0</v>
      </c>
      <c r="BU127" s="106">
        <f t="shared" si="14"/>
        <v>0</v>
      </c>
      <c r="BW127" s="86" t="str">
        <f>IF('E11'!$BG$5=BY127,'E11'!$BG$4,IF('E11'!$BH$5=BY127,'E11'!$BH$4,IF('E11'!$BI$5=BY127,'E11'!$BI$4,IF('E11'!$BG$7=BY127,'E11'!$BG$6,IF('E11'!$BH$7=BY127,'E11'!$BH$6,IF('E11'!$BI$7=BY127,'E11'!$BI$6,""))))))</f>
        <v/>
      </c>
      <c r="BY127" s="86">
        <f t="shared" si="11"/>
        <v>63</v>
      </c>
    </row>
    <row r="128" spans="54:77" x14ac:dyDescent="0.25">
      <c r="BB128" s="86">
        <v>59</v>
      </c>
      <c r="BC128" s="86">
        <v>48.4</v>
      </c>
      <c r="BD128" s="86">
        <v>38</v>
      </c>
      <c r="BN128" s="86">
        <f t="shared" si="17"/>
        <v>57</v>
      </c>
      <c r="BO128" s="86">
        <f t="shared" si="18"/>
        <v>39</v>
      </c>
      <c r="BP128" s="86">
        <f t="shared" si="19"/>
        <v>72</v>
      </c>
      <c r="BS128" s="106">
        <v>61</v>
      </c>
      <c r="BT128" s="106">
        <f t="shared" si="13"/>
        <v>0</v>
      </c>
      <c r="BU128" s="106">
        <f t="shared" si="14"/>
        <v>0</v>
      </c>
      <c r="BW128" s="86" t="str">
        <f>IF('E11'!$BG$5=BY128,'E11'!$BG$4,IF('E11'!$BH$5=BY128,'E11'!$BH$4,IF('E11'!$BI$5=BY128,'E11'!$BI$4,IF('E11'!$BG$7=BY128,'E11'!$BG$6,IF('E11'!$BH$7=BY128,'E11'!$BH$6,IF('E11'!$BI$7=BY128,'E11'!$BI$6,""))))))</f>
        <v/>
      </c>
      <c r="BY128" s="86">
        <f t="shared" si="11"/>
        <v>64</v>
      </c>
    </row>
    <row r="129" spans="54:77" x14ac:dyDescent="0.25">
      <c r="BB129" s="86">
        <v>60</v>
      </c>
      <c r="BC129" s="86">
        <v>41</v>
      </c>
      <c r="BD129" s="86">
        <v>37.5</v>
      </c>
      <c r="BN129" s="86">
        <f t="shared" si="17"/>
        <v>58</v>
      </c>
      <c r="BO129" s="86">
        <f t="shared" si="18"/>
        <v>36.4</v>
      </c>
      <c r="BP129" s="86">
        <f t="shared" si="19"/>
        <v>69.5</v>
      </c>
      <c r="BS129" s="106">
        <v>62</v>
      </c>
      <c r="BT129" s="106">
        <f t="shared" si="13"/>
        <v>0</v>
      </c>
      <c r="BU129" s="106">
        <f t="shared" si="14"/>
        <v>0</v>
      </c>
      <c r="BW129" s="86" t="str">
        <f>IF('E11'!$BG$5=BY129,'E11'!$BG$4,IF('E11'!$BH$5=BY129,'E11'!$BH$4,IF('E11'!$BI$5=BY129,'E11'!$BI$4,IF('E11'!$BG$7=BY129,'E11'!$BG$6,IF('E11'!$BH$7=BY129,'E11'!$BH$6,IF('E11'!$BI$7=BY129,'E11'!$BI$6,""))))))</f>
        <v/>
      </c>
      <c r="BY129" s="86">
        <f t="shared" si="11"/>
        <v>65</v>
      </c>
    </row>
    <row r="130" spans="54:77" x14ac:dyDescent="0.25">
      <c r="BB130" s="86">
        <v>61</v>
      </c>
      <c r="BC130" s="86">
        <v>58.2</v>
      </c>
      <c r="BD130" s="86">
        <v>38.5</v>
      </c>
      <c r="BN130" s="86">
        <f t="shared" si="17"/>
        <v>59</v>
      </c>
      <c r="BO130" s="86">
        <f t="shared" si="18"/>
        <v>36.4</v>
      </c>
      <c r="BP130" s="86">
        <f t="shared" si="19"/>
        <v>67.5</v>
      </c>
      <c r="BS130" s="106">
        <v>63</v>
      </c>
      <c r="BT130" s="106">
        <f t="shared" si="13"/>
        <v>0</v>
      </c>
      <c r="BU130" s="106">
        <f t="shared" si="14"/>
        <v>0</v>
      </c>
      <c r="BW130" s="86" t="str">
        <f>IF('E11'!$BG$5=BY130,'E11'!$BG$4,IF('E11'!$BH$5=BY130,'E11'!$BH$4,IF('E11'!$BI$5=BY130,'E11'!$BI$4,IF('E11'!$BG$7=BY130,'E11'!$BG$6,IF('E11'!$BH$7=BY130,'E11'!$BH$6,IF('E11'!$BI$7=BY130,'E11'!$BI$6,""))))))</f>
        <v/>
      </c>
      <c r="BY130" s="86">
        <f t="shared" ref="BY130:BY140" si="20">BY129+1</f>
        <v>66</v>
      </c>
    </row>
    <row r="131" spans="54:77" x14ac:dyDescent="0.25">
      <c r="BB131" s="86">
        <v>62</v>
      </c>
      <c r="BC131" s="86">
        <v>74</v>
      </c>
      <c r="BD131" s="86">
        <v>47</v>
      </c>
      <c r="BN131" s="86">
        <f t="shared" si="17"/>
        <v>60</v>
      </c>
      <c r="BO131" s="86">
        <f t="shared" si="18"/>
        <v>29</v>
      </c>
      <c r="BP131" s="86">
        <f t="shared" si="19"/>
        <v>67</v>
      </c>
      <c r="BS131" s="106">
        <v>64</v>
      </c>
      <c r="BT131" s="106">
        <f t="shared" si="13"/>
        <v>0</v>
      </c>
      <c r="BU131" s="106">
        <f t="shared" si="14"/>
        <v>0</v>
      </c>
      <c r="BW131" s="86" t="str">
        <f>IF('E11'!$BG$5=BY131,'E11'!$BG$4,IF('E11'!$BH$5=BY131,'E11'!$BH$4,IF('E11'!$BI$5=BY131,'E11'!$BI$4,IF('E11'!$BG$7=BY131,'E11'!$BG$6,IF('E11'!$BH$7=BY131,'E11'!$BH$6,IF('E11'!$BI$7=BY131,'E11'!$BI$6,""))))))</f>
        <v/>
      </c>
      <c r="BY131" s="86">
        <f t="shared" si="20"/>
        <v>67</v>
      </c>
    </row>
    <row r="132" spans="54:77" x14ac:dyDescent="0.25">
      <c r="BB132" s="86">
        <v>63</v>
      </c>
      <c r="BC132" s="86">
        <v>58.3</v>
      </c>
      <c r="BD132" s="86">
        <v>24.8</v>
      </c>
      <c r="BN132" s="86">
        <f t="shared" si="17"/>
        <v>61</v>
      </c>
      <c r="BO132" s="86">
        <f t="shared" si="18"/>
        <v>46.2</v>
      </c>
      <c r="BP132" s="86">
        <f t="shared" si="19"/>
        <v>68</v>
      </c>
      <c r="BS132" s="106">
        <v>65</v>
      </c>
      <c r="BT132" s="106">
        <f t="shared" ref="BT132:BT143" si="21">IF($BG$5=BS132,BO136,IF($BH$5=BS132,BO136,IF($BI$5=BS132,BO136,IF($BG$7=BS132,BO136,IF($BH$7=BS132,BO136,IF($BI$7=BS132,BO136,0))))))</f>
        <v>0</v>
      </c>
      <c r="BU132" s="106">
        <f t="shared" ref="BU132:BU143" si="22">IF($BG$5=BS132,BP136,IF($BH$5=BS132,BP136,IF($BI$5=BS132,BP136,IF($BG$7=BS132,BP136,IF($BH$7=BS132,BP136,IF($BI$7=BS132,BP136,0))))))</f>
        <v>0</v>
      </c>
      <c r="BW132" s="86" t="str">
        <f>IF('E11'!$BG$5=BY132,'E11'!$BG$4,IF('E11'!$BH$5=BY132,'E11'!$BH$4,IF('E11'!$BI$5=BY132,'E11'!$BI$4,IF('E11'!$BG$7=BY132,'E11'!$BG$6,IF('E11'!$BH$7=BY132,'E11'!$BH$6,IF('E11'!$BI$7=BY132,'E11'!$BI$6,""))))))</f>
        <v/>
      </c>
      <c r="BY132" s="86">
        <f t="shared" si="20"/>
        <v>68</v>
      </c>
    </row>
    <row r="133" spans="54:77" x14ac:dyDescent="0.25">
      <c r="BB133" s="86">
        <v>64</v>
      </c>
      <c r="BC133" s="86">
        <v>50</v>
      </c>
      <c r="BD133" s="86">
        <v>31</v>
      </c>
      <c r="BN133" s="86">
        <f t="shared" si="17"/>
        <v>62</v>
      </c>
      <c r="BO133" s="86">
        <f t="shared" si="18"/>
        <v>62</v>
      </c>
      <c r="BP133" s="86">
        <f t="shared" si="19"/>
        <v>76.5</v>
      </c>
      <c r="BS133" s="106">
        <v>66</v>
      </c>
      <c r="BT133" s="106">
        <f t="shared" si="21"/>
        <v>0</v>
      </c>
      <c r="BU133" s="106">
        <f t="shared" si="22"/>
        <v>0</v>
      </c>
      <c r="BW133" s="86" t="str">
        <f>IF('E11'!$BG$5=BY133,'E11'!$BG$4,IF('E11'!$BH$5=BY133,'E11'!$BH$4,IF('E11'!$BI$5=BY133,'E11'!$BI$4,IF('E11'!$BG$7=BY133,'E11'!$BG$6,IF('E11'!$BH$7=BY133,'E11'!$BH$6,IF('E11'!$BI$7=BY133,'E11'!$BI$6,""))))))</f>
        <v/>
      </c>
      <c r="BY133" s="86">
        <f t="shared" si="20"/>
        <v>69</v>
      </c>
    </row>
    <row r="134" spans="54:77" x14ac:dyDescent="0.25">
      <c r="BB134" s="86">
        <v>65</v>
      </c>
      <c r="BC134" s="86">
        <v>53.4</v>
      </c>
      <c r="BD134" s="86">
        <v>22.2</v>
      </c>
      <c r="BN134" s="86">
        <f t="shared" si="17"/>
        <v>63</v>
      </c>
      <c r="BO134" s="86">
        <f t="shared" si="18"/>
        <v>46.3</v>
      </c>
      <c r="BP134" s="86">
        <f t="shared" si="19"/>
        <v>54.3</v>
      </c>
      <c r="BS134" s="106">
        <v>67</v>
      </c>
      <c r="BT134" s="106">
        <f t="shared" si="21"/>
        <v>0</v>
      </c>
      <c r="BU134" s="106">
        <f t="shared" si="22"/>
        <v>0</v>
      </c>
      <c r="BW134" s="86" t="str">
        <f>IF('E11'!$BG$5=BY134,'E11'!$BG$4,IF('E11'!$BH$5=BY134,'E11'!$BH$4,IF('E11'!$BI$5=BY134,'E11'!$BI$4,IF('E11'!$BG$7=BY134,'E11'!$BG$6,IF('E11'!$BH$7=BY134,'E11'!$BH$6,IF('E11'!$BI$7=BY134,'E11'!$BI$6,""))))))</f>
        <v/>
      </c>
      <c r="BY134" s="86">
        <f t="shared" si="20"/>
        <v>70</v>
      </c>
    </row>
    <row r="135" spans="54:77" x14ac:dyDescent="0.25">
      <c r="BB135" s="86">
        <v>66</v>
      </c>
      <c r="BC135" s="86">
        <v>55.2</v>
      </c>
      <c r="BD135" s="86">
        <v>19.600000000000001</v>
      </c>
      <c r="BN135" s="86">
        <f t="shared" si="17"/>
        <v>64</v>
      </c>
      <c r="BO135" s="86">
        <f t="shared" si="18"/>
        <v>38</v>
      </c>
      <c r="BP135" s="86">
        <f t="shared" si="19"/>
        <v>60.5</v>
      </c>
      <c r="BS135" s="106">
        <v>68</v>
      </c>
      <c r="BT135" s="106">
        <f t="shared" si="21"/>
        <v>0</v>
      </c>
      <c r="BU135" s="106">
        <f t="shared" si="22"/>
        <v>0</v>
      </c>
      <c r="BW135" s="86" t="str">
        <f>IF('E11'!$BG$5=BY135,'E11'!$BG$4,IF('E11'!$BH$5=BY135,'E11'!$BH$4,IF('E11'!$BI$5=BY135,'E11'!$BI$4,IF('E11'!$BG$7=BY135,'E11'!$BG$6,IF('E11'!$BH$7=BY135,'E11'!$BH$6,IF('E11'!$BI$7=BY135,'E11'!$BI$6,""))))))</f>
        <v/>
      </c>
      <c r="BY135" s="86">
        <f t="shared" si="20"/>
        <v>71</v>
      </c>
    </row>
    <row r="136" spans="54:77" x14ac:dyDescent="0.25">
      <c r="BB136" s="86">
        <v>67</v>
      </c>
      <c r="BC136" s="86">
        <v>48.8</v>
      </c>
      <c r="BD136" s="86">
        <v>19.8</v>
      </c>
      <c r="BN136" s="86">
        <f t="shared" ref="BN136:BN147" si="23">BB134</f>
        <v>65</v>
      </c>
      <c r="BO136" s="86">
        <f t="shared" ref="BO136:BO147" si="24">(BC134+$BO$68)*$BN$68</f>
        <v>41.4</v>
      </c>
      <c r="BP136" s="86">
        <f t="shared" ref="BP136:BP147" si="25">(BD134+$BP$68)*$BN$68</f>
        <v>51.7</v>
      </c>
      <c r="BS136" s="106">
        <v>69</v>
      </c>
      <c r="BT136" s="106">
        <f t="shared" si="21"/>
        <v>0</v>
      </c>
      <c r="BU136" s="106">
        <f t="shared" si="22"/>
        <v>0</v>
      </c>
      <c r="BW136" s="86" t="str">
        <f>IF('E11'!$BG$5=BY136,'E11'!$BG$4,IF('E11'!$BH$5=BY136,'E11'!$BH$4,IF('E11'!$BI$5=BY136,'E11'!$BI$4,IF('E11'!$BG$7=BY136,'E11'!$BG$6,IF('E11'!$BH$7=BY136,'E11'!$BH$6,IF('E11'!$BI$7=BY136,'E11'!$BI$6,""))))))</f>
        <v/>
      </c>
      <c r="BY136" s="86">
        <f t="shared" si="20"/>
        <v>72</v>
      </c>
    </row>
    <row r="137" spans="54:77" x14ac:dyDescent="0.25">
      <c r="BB137" s="86">
        <v>68</v>
      </c>
      <c r="BC137" s="86">
        <v>45</v>
      </c>
      <c r="BD137" s="86">
        <v>15</v>
      </c>
      <c r="BN137" s="86">
        <f t="shared" si="23"/>
        <v>66</v>
      </c>
      <c r="BO137" s="86">
        <f t="shared" si="24"/>
        <v>43.2</v>
      </c>
      <c r="BP137" s="86">
        <f t="shared" si="25"/>
        <v>49.1</v>
      </c>
      <c r="BS137" s="106">
        <v>70</v>
      </c>
      <c r="BT137" s="106">
        <f t="shared" si="21"/>
        <v>0</v>
      </c>
      <c r="BU137" s="106">
        <f t="shared" si="22"/>
        <v>0</v>
      </c>
      <c r="BW137" s="86" t="str">
        <f>IF('E11'!$BG$5=BY137,'E11'!$BG$4,IF('E11'!$BH$5=BY137,'E11'!$BH$4,IF('E11'!$BI$5=BY137,'E11'!$BI$4,IF('E11'!$BG$7=BY137,'E11'!$BG$6,IF('E11'!$BH$7=BY137,'E11'!$BH$6,IF('E11'!$BI$7=BY137,'E11'!$BI$6,""))))))</f>
        <v/>
      </c>
      <c r="BY137" s="86">
        <f t="shared" si="20"/>
        <v>73</v>
      </c>
    </row>
    <row r="138" spans="54:77" x14ac:dyDescent="0.25">
      <c r="BB138" s="86">
        <v>69</v>
      </c>
      <c r="BC138" s="86">
        <v>45</v>
      </c>
      <c r="BD138" s="86">
        <v>26</v>
      </c>
      <c r="BN138" s="86">
        <f t="shared" si="23"/>
        <v>67</v>
      </c>
      <c r="BO138" s="86">
        <f t="shared" si="24"/>
        <v>36.799999999999997</v>
      </c>
      <c r="BP138" s="86">
        <f t="shared" si="25"/>
        <v>49.3</v>
      </c>
      <c r="BS138" s="106">
        <v>71</v>
      </c>
      <c r="BT138" s="106">
        <f t="shared" si="21"/>
        <v>0</v>
      </c>
      <c r="BU138" s="106">
        <f t="shared" si="22"/>
        <v>0</v>
      </c>
      <c r="BW138" s="86" t="str">
        <f>IF('E11'!$BG$5=BY138,'E11'!$BG$4,IF('E11'!$BH$5=BY138,'E11'!$BH$4,IF('E11'!$BI$5=BY138,'E11'!$BI$4,IF('E11'!$BG$7=BY138,'E11'!$BG$6,IF('E11'!$BH$7=BY138,'E11'!$BH$6,IF('E11'!$BI$7=BY138,'E11'!$BI$6,""))))))</f>
        <v/>
      </c>
      <c r="BY138" s="86">
        <f t="shared" si="20"/>
        <v>74</v>
      </c>
    </row>
    <row r="139" spans="54:77" x14ac:dyDescent="0.25">
      <c r="BB139" s="86">
        <v>70</v>
      </c>
      <c r="BC139" s="86">
        <v>38.5</v>
      </c>
      <c r="BD139" s="86">
        <v>27.5</v>
      </c>
      <c r="BN139" s="86">
        <f t="shared" si="23"/>
        <v>68</v>
      </c>
      <c r="BO139" s="86">
        <f t="shared" si="24"/>
        <v>33</v>
      </c>
      <c r="BP139" s="86">
        <f t="shared" si="25"/>
        <v>44.5</v>
      </c>
      <c r="BS139" s="106">
        <v>72</v>
      </c>
      <c r="BT139" s="106">
        <f t="shared" si="21"/>
        <v>0</v>
      </c>
      <c r="BU139" s="106">
        <f t="shared" si="22"/>
        <v>0</v>
      </c>
      <c r="BW139" s="86" t="str">
        <f>IF('E11'!$BG$5=BY139,'E11'!$BG$4,IF('E11'!$BH$5=BY139,'E11'!$BH$4,IF('E11'!$BI$5=BY139,'E11'!$BI$4,IF('E11'!$BG$7=BY139,'E11'!$BG$6,IF('E11'!$BH$7=BY139,'E11'!$BH$6,IF('E11'!$BI$7=BY139,'E11'!$BI$6,""))))))</f>
        <v/>
      </c>
      <c r="BY139" s="86">
        <f t="shared" si="20"/>
        <v>75</v>
      </c>
    </row>
    <row r="140" spans="54:77" x14ac:dyDescent="0.25">
      <c r="BB140" s="86">
        <v>71</v>
      </c>
      <c r="BC140" s="86">
        <v>36</v>
      </c>
      <c r="BD140" s="86">
        <v>27</v>
      </c>
      <c r="BN140" s="86">
        <f t="shared" si="23"/>
        <v>69</v>
      </c>
      <c r="BO140" s="86">
        <f t="shared" si="24"/>
        <v>33</v>
      </c>
      <c r="BP140" s="86">
        <f t="shared" si="25"/>
        <v>55.5</v>
      </c>
      <c r="BS140" s="106">
        <v>73</v>
      </c>
      <c r="BT140" s="106">
        <f t="shared" si="21"/>
        <v>0</v>
      </c>
      <c r="BU140" s="106">
        <f t="shared" si="22"/>
        <v>0</v>
      </c>
      <c r="BW140" s="86" t="str">
        <f>IF('E11'!$BG$5=BY140,'E11'!$BG$4,IF('E11'!$BH$5=BY140,'E11'!$BH$4,IF('E11'!$BI$5=BY140,'E11'!$BI$4,IF('E11'!$BG$7=BY140,'E11'!$BG$6,IF('E11'!$BH$7=BY140,'E11'!$BH$6,IF('E11'!$BI$7=BY140,'E11'!$BI$6,""))))))</f>
        <v/>
      </c>
      <c r="BY140" s="86">
        <f t="shared" si="20"/>
        <v>76</v>
      </c>
    </row>
    <row r="141" spans="54:77" x14ac:dyDescent="0.25">
      <c r="BB141" s="86">
        <v>72</v>
      </c>
      <c r="BC141" s="86">
        <v>33</v>
      </c>
      <c r="BD141" s="86">
        <v>24</v>
      </c>
      <c r="BN141" s="86">
        <f t="shared" si="23"/>
        <v>70</v>
      </c>
      <c r="BO141" s="86">
        <f t="shared" si="24"/>
        <v>26.5</v>
      </c>
      <c r="BP141" s="86">
        <f t="shared" si="25"/>
        <v>57</v>
      </c>
      <c r="BS141" s="106">
        <v>74</v>
      </c>
      <c r="BT141" s="106">
        <f t="shared" si="21"/>
        <v>0</v>
      </c>
      <c r="BU141" s="106">
        <f t="shared" si="22"/>
        <v>0</v>
      </c>
    </row>
    <row r="142" spans="54:77" x14ac:dyDescent="0.25">
      <c r="BB142" s="86">
        <v>73</v>
      </c>
      <c r="BC142" s="86">
        <v>29.5</v>
      </c>
      <c r="BD142" s="86">
        <v>22</v>
      </c>
      <c r="BN142" s="86">
        <f t="shared" si="23"/>
        <v>71</v>
      </c>
      <c r="BO142" s="86">
        <f t="shared" si="24"/>
        <v>24</v>
      </c>
      <c r="BP142" s="86">
        <f t="shared" si="25"/>
        <v>56.5</v>
      </c>
      <c r="BS142" s="106">
        <v>75</v>
      </c>
      <c r="BT142" s="106">
        <f t="shared" si="21"/>
        <v>0</v>
      </c>
      <c r="BU142" s="106">
        <f t="shared" si="22"/>
        <v>0</v>
      </c>
    </row>
    <row r="143" spans="54:77" x14ac:dyDescent="0.25">
      <c r="BB143" s="86">
        <v>74</v>
      </c>
      <c r="BC143" s="86">
        <v>16</v>
      </c>
      <c r="BD143" s="86">
        <v>49</v>
      </c>
      <c r="BN143" s="86">
        <f t="shared" si="23"/>
        <v>72</v>
      </c>
      <c r="BO143" s="86">
        <f t="shared" si="24"/>
        <v>21</v>
      </c>
      <c r="BP143" s="86">
        <f t="shared" si="25"/>
        <v>53.5</v>
      </c>
      <c r="BS143" s="106">
        <v>76</v>
      </c>
      <c r="BT143" s="106">
        <f t="shared" si="21"/>
        <v>0</v>
      </c>
      <c r="BU143" s="106">
        <f t="shared" si="22"/>
        <v>0</v>
      </c>
    </row>
    <row r="144" spans="54:77" x14ac:dyDescent="0.25">
      <c r="BB144" s="86">
        <v>75</v>
      </c>
      <c r="BC144" s="86">
        <v>15.8</v>
      </c>
      <c r="BD144" s="86">
        <v>37.5</v>
      </c>
      <c r="BN144" s="86">
        <f t="shared" si="23"/>
        <v>73</v>
      </c>
      <c r="BO144" s="86">
        <f t="shared" si="24"/>
        <v>17.5</v>
      </c>
      <c r="BP144" s="86">
        <f t="shared" si="25"/>
        <v>51.5</v>
      </c>
    </row>
    <row r="145" spans="54:68" x14ac:dyDescent="0.25">
      <c r="BB145" s="86">
        <v>76</v>
      </c>
      <c r="BC145" s="86">
        <v>25.4</v>
      </c>
      <c r="BD145" s="86">
        <v>26.8</v>
      </c>
      <c r="BN145" s="86">
        <f t="shared" si="23"/>
        <v>74</v>
      </c>
      <c r="BO145" s="86">
        <f t="shared" si="24"/>
        <v>4</v>
      </c>
      <c r="BP145" s="86">
        <f t="shared" si="25"/>
        <v>78.5</v>
      </c>
    </row>
    <row r="146" spans="54:68" x14ac:dyDescent="0.25">
      <c r="BN146" s="86">
        <f t="shared" si="23"/>
        <v>75</v>
      </c>
      <c r="BO146" s="86">
        <f t="shared" si="24"/>
        <v>3.8000000000000007</v>
      </c>
      <c r="BP146" s="86">
        <f t="shared" si="25"/>
        <v>67</v>
      </c>
    </row>
    <row r="147" spans="54:68" x14ac:dyDescent="0.25">
      <c r="BN147" s="86">
        <f t="shared" si="23"/>
        <v>76</v>
      </c>
      <c r="BO147" s="86">
        <f t="shared" si="24"/>
        <v>13.399999999999999</v>
      </c>
      <c r="BP147" s="86">
        <f t="shared" si="25"/>
        <v>56.3</v>
      </c>
    </row>
  </sheetData>
  <sheetProtection sheet="1" objects="1" scenarios="1" selectLockedCells="1" selectUnlockedCells="1"/>
  <mergeCells count="44">
    <mergeCell ref="J85:J87"/>
    <mergeCell ref="I104:I105"/>
    <mergeCell ref="I98:I99"/>
    <mergeCell ref="I100:I101"/>
    <mergeCell ref="I102:I103"/>
    <mergeCell ref="I85:I87"/>
    <mergeCell ref="I92:I93"/>
    <mergeCell ref="I94:I95"/>
    <mergeCell ref="I96:I97"/>
    <mergeCell ref="I88:I89"/>
    <mergeCell ref="J88:J89"/>
    <mergeCell ref="J102:J103"/>
    <mergeCell ref="J104:J105"/>
    <mergeCell ref="I90:I91"/>
    <mergeCell ref="J96:J97"/>
    <mergeCell ref="J90:J91"/>
    <mergeCell ref="J92:J93"/>
    <mergeCell ref="J94:J95"/>
    <mergeCell ref="J98:J99"/>
    <mergeCell ref="J100:J101"/>
    <mergeCell ref="K88:K89"/>
    <mergeCell ref="K90:K91"/>
    <mergeCell ref="K92:K93"/>
    <mergeCell ref="K94:K95"/>
    <mergeCell ref="K96:K97"/>
    <mergeCell ref="P102:S104"/>
    <mergeCell ref="T102:U104"/>
    <mergeCell ref="BG2:BI3"/>
    <mergeCell ref="BB67:BD68"/>
    <mergeCell ref="K104:K105"/>
    <mergeCell ref="K85:K87"/>
    <mergeCell ref="K98:K99"/>
    <mergeCell ref="K100:K101"/>
    <mergeCell ref="K102:K103"/>
    <mergeCell ref="BN69:BP70"/>
    <mergeCell ref="BN1:BP3"/>
    <mergeCell ref="BG68:BL69"/>
    <mergeCell ref="BL1:BM2"/>
    <mergeCell ref="M96:N98"/>
    <mergeCell ref="A7:C8"/>
    <mergeCell ref="BN4:BP4"/>
    <mergeCell ref="BS65:BU66"/>
    <mergeCell ref="BL3:BM3"/>
    <mergeCell ref="BL4:BM4"/>
  </mergeCells>
  <pageMargins left="0.39370078740157483" right="0.15748031496062992" top="0.11811023622047245" bottom="0.11811023622047245" header="0.11811023622047245" footer="0.11811023622047245"/>
  <pageSetup paperSize="9" scale="42" orientation="portrait" horizontalDpi="4294967293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AS151"/>
  <sheetViews>
    <sheetView showGridLines="0" zoomScale="30" zoomScaleNormal="30" workbookViewId="0">
      <selection activeCell="O35" sqref="O35:O45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40" width="11.42578125" style="104"/>
    <col min="41" max="45" width="11.42578125" style="88"/>
    <col min="46" max="16384" width="11.42578125" style="104"/>
  </cols>
  <sheetData>
    <row r="1" spans="3:43" ht="14.45" customHeight="1" x14ac:dyDescent="0.6">
      <c r="C1" s="3"/>
      <c r="D1" s="3"/>
      <c r="AD1" s="37"/>
    </row>
    <row r="2" spans="3:43" ht="23.45" customHeight="1" x14ac:dyDescent="0.6">
      <c r="C2" s="37"/>
      <c r="D2" s="37"/>
      <c r="AD2" s="37"/>
    </row>
    <row r="3" spans="3:43" ht="1.1499999999999999" customHeight="1" x14ac:dyDescent="0.25"/>
    <row r="4" spans="3:43" ht="19.149999999999999" customHeight="1" x14ac:dyDescent="0.25"/>
    <row r="5" spans="3:43" ht="1.9" customHeight="1" x14ac:dyDescent="0.25"/>
    <row r="6" spans="3:43" ht="14.45" customHeight="1" x14ac:dyDescent="0.25">
      <c r="AO6" s="550" t="s">
        <v>21</v>
      </c>
      <c r="AP6" s="550"/>
      <c r="AQ6" s="550"/>
    </row>
    <row r="7" spans="3:43" ht="26.45" customHeight="1" x14ac:dyDescent="0.25">
      <c r="AO7" s="550"/>
      <c r="AP7" s="550"/>
      <c r="AQ7" s="550"/>
    </row>
    <row r="8" spans="3:43" ht="15" hidden="1" customHeight="1" thickBot="1" x14ac:dyDescent="0.3"/>
    <row r="9" spans="3:43" ht="30" customHeight="1" x14ac:dyDescent="0.25">
      <c r="AO9" s="99">
        <v>1</v>
      </c>
      <c r="AP9" s="99">
        <v>2</v>
      </c>
      <c r="AQ9" s="99">
        <v>3</v>
      </c>
    </row>
    <row r="10" spans="3:43" ht="30" customHeight="1" x14ac:dyDescent="0.25">
      <c r="AO10" s="99">
        <f>IF('Balises - Cartes'!$C$31="","",'Balises - Cartes'!$C$31)</f>
        <v>20</v>
      </c>
      <c r="AP10" s="99" t="str">
        <f>IF('Balises - Cartes'!$D$31="","",'Balises - Cartes'!$D$31)</f>
        <v/>
      </c>
      <c r="AQ10" s="99" t="str">
        <f>IF('Balises - Cartes'!$E$31="","",'Balises - Cartes'!$E$31)</f>
        <v/>
      </c>
    </row>
    <row r="11" spans="3:43" ht="15" hidden="1" customHeight="1" x14ac:dyDescent="0.35">
      <c r="AO11" s="100"/>
      <c r="AP11" s="100"/>
      <c r="AQ11" s="100"/>
    </row>
    <row r="12" spans="3:43" ht="30" customHeight="1" x14ac:dyDescent="0.25">
      <c r="AO12" s="99">
        <v>4</v>
      </c>
      <c r="AP12" s="99">
        <v>5</v>
      </c>
      <c r="AQ12" s="99">
        <v>6</v>
      </c>
    </row>
    <row r="13" spans="3:43" ht="30" customHeight="1" x14ac:dyDescent="0.25">
      <c r="AO13" s="99" t="str">
        <f>IF('Balises - Cartes'!$F$31="","",'Balises - Cartes'!$F$31)</f>
        <v/>
      </c>
      <c r="AP13" s="99" t="str">
        <f>IF('Balises - Cartes'!$G$31="","",'Balises - Cartes'!$G$31)</f>
        <v/>
      </c>
      <c r="AQ13" s="99" t="str">
        <f>IF('Balises - Cartes'!$H$31="","",'Balises - Cartes'!$H$31)</f>
        <v/>
      </c>
    </row>
    <row r="14" spans="3:43" ht="1.9" customHeight="1" x14ac:dyDescent="0.25">
      <c r="AQ14" s="88">
        <v>21</v>
      </c>
    </row>
    <row r="15" spans="3:43" ht="9" customHeight="1" x14ac:dyDescent="0.25"/>
    <row r="16" spans="3:43" ht="15.6" customHeight="1" x14ac:dyDescent="0.25"/>
    <row r="17" spans="24:45" ht="22.9" customHeight="1" x14ac:dyDescent="0.4">
      <c r="AL17" s="4"/>
      <c r="AM17" s="4"/>
      <c r="AN17" s="4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O22" s="88" t="s">
        <v>40</v>
      </c>
    </row>
    <row r="23" spans="24:45" ht="43.15" customHeight="1" x14ac:dyDescent="0.25">
      <c r="AB23" s="551" t="s">
        <v>178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>
      <c r="AR26" s="126"/>
    </row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45" ht="19.899999999999999" customHeight="1" x14ac:dyDescent="0.25"/>
    <row r="66" spans="3:45" ht="19.899999999999999" customHeight="1" x14ac:dyDescent="0.25"/>
    <row r="68" spans="3:45" s="86" customFormat="1" x14ac:dyDescent="0.25">
      <c r="AD68" s="86">
        <v>-11</v>
      </c>
      <c r="AE68" s="86">
        <v>10.5</v>
      </c>
      <c r="AO68" s="88"/>
      <c r="AP68" s="88"/>
      <c r="AQ68" s="88"/>
      <c r="AR68" s="88"/>
      <c r="AS68" s="88"/>
    </row>
    <row r="69" spans="3:45" s="86" customFormat="1" x14ac:dyDescent="0.25">
      <c r="T69" s="536" t="s">
        <v>7</v>
      </c>
      <c r="U69" s="536"/>
      <c r="V69" s="536"/>
      <c r="X69" s="86" t="str">
        <f>IF('F1'!$AO$10=Z69,'F1'!$AO$9,IF('F1'!$AP$10=Z69,'F1'!$AP$9,IF('F1'!$AQ$10=Z69,'F1'!$AQ$9,IF('F1'!$AO$13=Z69,'F1'!$AO$12,IF('F1'!$AP$13=Z69,'F1'!$AP$12,IF('F1'!$AQ$13=Z69,'F1'!$AQ$12,""))))))</f>
        <v/>
      </c>
      <c r="Z69" s="86">
        <v>1</v>
      </c>
      <c r="AC69" s="527">
        <v>1</v>
      </c>
      <c r="AD69" s="527"/>
      <c r="AE69" s="527"/>
      <c r="AO69" s="88"/>
      <c r="AP69" s="88"/>
      <c r="AQ69" s="88"/>
      <c r="AR69" s="88"/>
      <c r="AS69" s="88"/>
    </row>
    <row r="70" spans="3:45" s="86" customFormat="1" ht="17.45" customHeight="1" x14ac:dyDescent="0.25">
      <c r="T70" s="536"/>
      <c r="U70" s="536"/>
      <c r="V70" s="536"/>
      <c r="X70" s="86" t="str">
        <f>IF('F1'!$AO$10=Z70,'F1'!$AO$9,IF('F1'!$AP$10=Z70,'F1'!$AP$9,IF('F1'!$AQ$10=Z70,'F1'!$AQ$9,IF('F1'!$AO$13=Z70,'F1'!$AO$12,IF('F1'!$AP$13=Z70,'F1'!$AP$12,IF('F1'!$AQ$13=Z70,'F1'!$AQ$12,""))))))</f>
        <v/>
      </c>
      <c r="Z70" s="86">
        <f t="shared" ref="Z70:Z101" si="2">Z69+1</f>
        <v>2</v>
      </c>
      <c r="AC70" s="527"/>
      <c r="AD70" s="527"/>
      <c r="AE70" s="527"/>
      <c r="AO70" s="88"/>
      <c r="AP70" s="88"/>
      <c r="AQ70" s="88"/>
      <c r="AR70" s="88"/>
      <c r="AS70" s="88"/>
    </row>
    <row r="71" spans="3:45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IF('F1'!$AO$10=Z71,'F1'!$AO$9,IF('F1'!$AP$10=Z71,'F1'!$AP$9,IF('F1'!$AQ$10=Z71,'F1'!$AQ$9,IF('F1'!$AO$13=Z71,'F1'!$AO$12,IF('F1'!$AP$13=Z71,'F1'!$AP$12,IF('F1'!$AQ$13=Z71,'F1'!$AQ$12,""))))))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  <c r="AO71" s="88"/>
      <c r="AP71" s="88"/>
      <c r="AQ71" s="88"/>
      <c r="AR71" s="88"/>
      <c r="AS71" s="88"/>
    </row>
    <row r="72" spans="3:45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IF('F1'!$AO$10=Z72,'F1'!$AO$9,IF('F1'!$AP$10=Z72,'F1'!$AP$9,IF('F1'!$AQ$10=Z72,'F1'!$AQ$9,IF('F1'!$AO$13=Z72,'F1'!$AO$12,IF('F1'!$AP$13=Z72,'F1'!$AP$12,IF('F1'!$AQ$13=Z72,'F1'!$AQ$12,""))))))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  <c r="AO72" s="88"/>
      <c r="AP72" s="88"/>
      <c r="AQ72" s="88"/>
      <c r="AR72" s="88"/>
      <c r="AS72" s="88"/>
    </row>
    <row r="73" spans="3:45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IF('F1'!$AO$10=Z73,'F1'!$AO$9,IF('F1'!$AP$10=Z73,'F1'!$AP$9,IF('F1'!$AQ$10=Z73,'F1'!$AQ$9,IF('F1'!$AO$13=Z73,'F1'!$AO$12,IF('F1'!$AP$13=Z73,'F1'!$AP$12,IF('F1'!$AQ$13=Z73,'F1'!$AQ$12,""))))))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  <c r="AO73" s="88"/>
      <c r="AP73" s="88"/>
      <c r="AQ73" s="88"/>
      <c r="AR73" s="88"/>
      <c r="AS73" s="88"/>
    </row>
    <row r="74" spans="3:45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IF('F1'!$AO$10=Z74,'F1'!$AO$9,IF('F1'!$AP$10=Z74,'F1'!$AP$9,IF('F1'!$AQ$10=Z74,'F1'!$AQ$9,IF('F1'!$AO$13=Z74,'F1'!$AO$12,IF('F1'!$AP$13=Z74,'F1'!$AP$12,IF('F1'!$AQ$13=Z74,'F1'!$AQ$12,""))))))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  <c r="AO74" s="88"/>
      <c r="AP74" s="88"/>
      <c r="AQ74" s="88"/>
      <c r="AR74" s="88"/>
      <c r="AS74" s="88"/>
    </row>
    <row r="75" spans="3:45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IF('F1'!$AO$10=Z75,'F1'!$AO$9,IF('F1'!$AP$10=Z75,'F1'!$AP$9,IF('F1'!$AQ$10=Z75,'F1'!$AQ$9,IF('F1'!$AO$13=Z75,'F1'!$AO$12,IF('F1'!$AP$13=Z75,'F1'!$AP$12,IF('F1'!$AQ$13=Z75,'F1'!$AQ$12,""))))))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  <c r="AO75" s="88"/>
      <c r="AP75" s="88"/>
      <c r="AQ75" s="88"/>
      <c r="AR75" s="88"/>
      <c r="AS75" s="88"/>
    </row>
    <row r="76" spans="3:45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IF('F1'!$AO$10=Z76,'F1'!$AO$9,IF('F1'!$AP$10=Z76,'F1'!$AP$9,IF('F1'!$AQ$10=Z76,'F1'!$AQ$9,IF('F1'!$AO$13=Z76,'F1'!$AO$12,IF('F1'!$AP$13=Z76,'F1'!$AP$12,IF('F1'!$AQ$13=Z76,'F1'!$AQ$12,""))))))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  <c r="AO76" s="88"/>
      <c r="AP76" s="88"/>
      <c r="AQ76" s="88"/>
      <c r="AR76" s="88"/>
      <c r="AS76" s="88"/>
    </row>
    <row r="77" spans="3:45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IF('F1'!$AO$10=Z77,'F1'!$AO$9,IF('F1'!$AP$10=Z77,'F1'!$AP$9,IF('F1'!$AQ$10=Z77,'F1'!$AQ$9,IF('F1'!$AO$13=Z77,'F1'!$AO$12,IF('F1'!$AP$13=Z77,'F1'!$AP$12,IF('F1'!$AQ$13=Z77,'F1'!$AQ$12,""))))))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  <c r="AO77" s="88"/>
      <c r="AP77" s="88"/>
      <c r="AQ77" s="88"/>
      <c r="AR77" s="88"/>
      <c r="AS77" s="88"/>
    </row>
    <row r="78" spans="3:45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IF('F1'!$AO$10=Z78,'F1'!$AO$9,IF('F1'!$AP$10=Z78,'F1'!$AP$9,IF('F1'!$AQ$10=Z78,'F1'!$AQ$9,IF('F1'!$AO$13=Z78,'F1'!$AO$12,IF('F1'!$AP$13=Z78,'F1'!$AP$12,IF('F1'!$AQ$13=Z78,'F1'!$AQ$12,""))))))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  <c r="AO78" s="88"/>
      <c r="AP78" s="88"/>
      <c r="AQ78" s="88"/>
      <c r="AR78" s="88"/>
      <c r="AS78" s="88"/>
    </row>
    <row r="79" spans="3:45" s="86" customForma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IF('F1'!$AO$10=Z79,'F1'!$AO$9,IF('F1'!$AP$10=Z79,'F1'!$AP$9,IF('F1'!$AQ$10=Z79,'F1'!$AQ$9,IF('F1'!$AO$13=Z79,'F1'!$AO$12,IF('F1'!$AP$13=Z79,'F1'!$AP$12,IF('F1'!$AQ$13=Z79,'F1'!$AQ$12,""))))))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  <c r="AO79" s="88"/>
      <c r="AP79" s="88"/>
      <c r="AQ79" s="88"/>
      <c r="AR79" s="88"/>
      <c r="AS79" s="88"/>
    </row>
    <row r="80" spans="3:45" s="86" customForma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IF('F1'!$AO$10=Z80,'F1'!$AO$9,IF('F1'!$AP$10=Z80,'F1'!$AP$9,IF('F1'!$AQ$10=Z80,'F1'!$AQ$9,IF('F1'!$AO$13=Z80,'F1'!$AO$12,IF('F1'!$AP$13=Z80,'F1'!$AP$12,IF('F1'!$AQ$13=Z80,'F1'!$AQ$12,""))))))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  <c r="AO80" s="88"/>
      <c r="AP80" s="88"/>
      <c r="AQ80" s="88"/>
      <c r="AR80" s="88"/>
      <c r="AS80" s="88"/>
    </row>
    <row r="81" spans="3:45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IF('F1'!$AO$10=Z81,'F1'!$AO$9,IF('F1'!$AP$10=Z81,'F1'!$AP$9,IF('F1'!$AQ$10=Z81,'F1'!$AQ$9,IF('F1'!$AO$13=Z81,'F1'!$AO$12,IF('F1'!$AP$13=Z81,'F1'!$AP$12,IF('F1'!$AQ$13=Z81,'F1'!$AQ$12,""))))))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  <c r="AO81" s="88"/>
      <c r="AP81" s="88"/>
      <c r="AQ81" s="88"/>
      <c r="AR81" s="88"/>
      <c r="AS81" s="88"/>
    </row>
    <row r="82" spans="3:45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IF('F1'!$AO$10=Z82,'F1'!$AO$9,IF('F1'!$AP$10=Z82,'F1'!$AP$9,IF('F1'!$AQ$10=Z82,'F1'!$AQ$9,IF('F1'!$AO$13=Z82,'F1'!$AO$12,IF('F1'!$AP$13=Z82,'F1'!$AP$12,IF('F1'!$AQ$13=Z82,'F1'!$AQ$12,""))))))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  <c r="AO82" s="88"/>
      <c r="AP82" s="88"/>
      <c r="AQ82" s="88"/>
      <c r="AR82" s="88"/>
      <c r="AS82" s="88"/>
    </row>
    <row r="83" spans="3:45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IF('F1'!$AO$10=Z83,'F1'!$AO$9,IF('F1'!$AP$10=Z83,'F1'!$AP$9,IF('F1'!$AQ$10=Z83,'F1'!$AQ$9,IF('F1'!$AO$13=Z83,'F1'!$AO$12,IF('F1'!$AP$13=Z83,'F1'!$AP$12,IF('F1'!$AQ$13=Z83,'F1'!$AQ$12,""))))))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  <c r="AO83" s="88"/>
      <c r="AP83" s="88"/>
      <c r="AQ83" s="88"/>
      <c r="AR83" s="88"/>
      <c r="AS83" s="88"/>
    </row>
    <row r="84" spans="3:45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IF('F1'!$AO$10=Z84,'F1'!$AO$9,IF('F1'!$AP$10=Z84,'F1'!$AP$9,IF('F1'!$AQ$10=Z84,'F1'!$AQ$9,IF('F1'!$AO$13=Z84,'F1'!$AO$12,IF('F1'!$AP$13=Z84,'F1'!$AP$12,IF('F1'!$AQ$13=Z84,'F1'!$AQ$12,""))))))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  <c r="AO84" s="88"/>
      <c r="AP84" s="88"/>
      <c r="AQ84" s="88"/>
      <c r="AR84" s="88"/>
      <c r="AS84" s="88"/>
    </row>
    <row r="85" spans="3:45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IF('F1'!$AO$10=Z85,'F1'!$AO$9,IF('F1'!$AP$10=Z85,'F1'!$AP$9,IF('F1'!$AQ$10=Z85,'F1'!$AQ$9,IF('F1'!$AO$13=Z85,'F1'!$AO$12,IF('F1'!$AP$13=Z85,'F1'!$AP$12,IF('F1'!$AQ$13=Z85,'F1'!$AQ$12,""))))))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  <c r="AO85" s="88"/>
      <c r="AP85" s="88"/>
      <c r="AQ85" s="88"/>
      <c r="AR85" s="88"/>
      <c r="AS85" s="88"/>
    </row>
    <row r="86" spans="3:45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IF('F1'!$AO$10=Z86,'F1'!$AO$9,IF('F1'!$AP$10=Z86,'F1'!$AP$9,IF('F1'!$AQ$10=Z86,'F1'!$AQ$9,IF('F1'!$AO$13=Z86,'F1'!$AO$12,IF('F1'!$AP$13=Z86,'F1'!$AP$12,IF('F1'!$AQ$13=Z86,'F1'!$AQ$12,""))))))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  <c r="AO86" s="88"/>
      <c r="AP86" s="88"/>
      <c r="AQ86" s="88"/>
      <c r="AR86" s="88"/>
      <c r="AS86" s="88"/>
    </row>
    <row r="87" spans="3:45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IF('F1'!$AO$10=Z87,'F1'!$AO$9,IF('F1'!$AP$10=Z87,'F1'!$AP$9,IF('F1'!$AQ$10=Z87,'F1'!$AQ$9,IF('F1'!$AO$13=Z87,'F1'!$AO$12,IF('F1'!$AP$13=Z87,'F1'!$AP$12,IF('F1'!$AQ$13=Z87,'F1'!$AQ$12,""))))))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  <c r="AO87" s="88"/>
      <c r="AP87" s="88"/>
      <c r="AQ87" s="88"/>
      <c r="AR87" s="88"/>
      <c r="AS87" s="88"/>
    </row>
    <row r="88" spans="3:45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IF('F1'!$AO$10=Z88,'F1'!$AO$9,IF('F1'!$AP$10=Z88,'F1'!$AP$9,IF('F1'!$AQ$10=Z88,'F1'!$AQ$9,IF('F1'!$AO$13=Z88,'F1'!$AO$12,IF('F1'!$AP$13=Z88,'F1'!$AP$12,IF('F1'!$AQ$13=Z88,'F1'!$AQ$12,""))))))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  <c r="AO88" s="88"/>
      <c r="AP88" s="88"/>
      <c r="AQ88" s="88"/>
      <c r="AR88" s="88"/>
      <c r="AS88" s="88"/>
    </row>
    <row r="89" spans="3:45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IF('F1'!$AO$10=Z89,'F1'!$AO$9,IF('F1'!$AP$10=Z89,'F1'!$AP$9,IF('F1'!$AQ$10=Z89,'F1'!$AQ$9,IF('F1'!$AO$13=Z89,'F1'!$AO$12,IF('F1'!$AP$13=Z89,'F1'!$AP$12,IF('F1'!$AQ$13=Z89,'F1'!$AQ$12,""))))))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  <c r="AO89" s="88"/>
      <c r="AP89" s="88"/>
      <c r="AQ89" s="88"/>
      <c r="AR89" s="88"/>
      <c r="AS89" s="88"/>
    </row>
    <row r="90" spans="3:45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IF('F1'!$AO$10=Z90,'F1'!$AO$9,IF('F1'!$AP$10=Z90,'F1'!$AP$9,IF('F1'!$AQ$10=Z90,'F1'!$AQ$9,IF('F1'!$AO$13=Z90,'F1'!$AO$12,IF('F1'!$AP$13=Z90,'F1'!$AP$12,IF('F1'!$AQ$13=Z90,'F1'!$AQ$12,""))))))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  <c r="AO90" s="88"/>
      <c r="AP90" s="88"/>
      <c r="AQ90" s="88"/>
      <c r="AR90" s="88"/>
      <c r="AS90" s="88"/>
    </row>
    <row r="91" spans="3:45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IF('F1'!$AO$10=Z91,'F1'!$AO$9,IF('F1'!$AP$10=Z91,'F1'!$AP$9,IF('F1'!$AQ$10=Z91,'F1'!$AQ$9,IF('F1'!$AO$13=Z91,'F1'!$AO$12,IF('F1'!$AP$13=Z91,'F1'!$AP$12,IF('F1'!$AQ$13=Z91,'F1'!$AQ$12,""))))))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  <c r="AO91" s="88"/>
      <c r="AP91" s="88"/>
      <c r="AQ91" s="88"/>
      <c r="AR91" s="88"/>
      <c r="AS91" s="88"/>
    </row>
    <row r="92" spans="3:45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IF('F1'!$AO$10=Z92,'F1'!$AO$9,IF('F1'!$AP$10=Z92,'F1'!$AP$9,IF('F1'!$AQ$10=Z92,'F1'!$AQ$9,IF('F1'!$AO$13=Z92,'F1'!$AO$12,IF('F1'!$AP$13=Z92,'F1'!$AP$12,IF('F1'!$AQ$13=Z92,'F1'!$AQ$12,""))))))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  <c r="AO92" s="88"/>
      <c r="AP92" s="88"/>
      <c r="AQ92" s="88"/>
      <c r="AR92" s="88"/>
      <c r="AS92" s="88"/>
    </row>
    <row r="93" spans="3:45" s="86" customForma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IF('F1'!$AO$10=Z93,'F1'!$AO$9,IF('F1'!$AP$10=Z93,'F1'!$AP$9,IF('F1'!$AQ$10=Z93,'F1'!$AQ$9,IF('F1'!$AO$13=Z93,'F1'!$AO$12,IF('F1'!$AP$13=Z93,'F1'!$AP$12,IF('F1'!$AQ$13=Z93,'F1'!$AQ$12,""))))))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  <c r="AO93" s="88"/>
      <c r="AP93" s="88"/>
      <c r="AQ93" s="88"/>
      <c r="AR93" s="88"/>
      <c r="AS93" s="88"/>
    </row>
    <row r="94" spans="3:45" s="86" customForma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IF('F1'!$AO$10=Z94,'F1'!$AO$9,IF('F1'!$AP$10=Z94,'F1'!$AP$9,IF('F1'!$AQ$10=Z94,'F1'!$AQ$9,IF('F1'!$AO$13=Z94,'F1'!$AO$12,IF('F1'!$AP$13=Z94,'F1'!$AP$12,IF('F1'!$AQ$13=Z94,'F1'!$AQ$12,""))))))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  <c r="AO94" s="88"/>
      <c r="AP94" s="88"/>
      <c r="AQ94" s="88"/>
      <c r="AR94" s="88"/>
      <c r="AS94" s="88"/>
    </row>
    <row r="95" spans="3:45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IF('F1'!$AO$10=Z95,'F1'!$AO$9,IF('F1'!$AP$10=Z95,'F1'!$AP$9,IF('F1'!$AQ$10=Z95,'F1'!$AQ$9,IF('F1'!$AO$13=Z95,'F1'!$AO$12,IF('F1'!$AP$13=Z95,'F1'!$AP$12,IF('F1'!$AQ$13=Z95,'F1'!$AQ$12,""))))))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  <c r="AO95" s="88"/>
      <c r="AP95" s="88"/>
      <c r="AQ95" s="88"/>
      <c r="AR95" s="88"/>
      <c r="AS95" s="88"/>
    </row>
    <row r="96" spans="3:45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IF('F1'!$AO$10=Z96,'F1'!$AO$9,IF('F1'!$AP$10=Z96,'F1'!$AP$9,IF('F1'!$AQ$10=Z96,'F1'!$AQ$9,IF('F1'!$AO$13=Z96,'F1'!$AO$12,IF('F1'!$AP$13=Z96,'F1'!$AP$12,IF('F1'!$AQ$13=Z96,'F1'!$AQ$12,""))))))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  <c r="AO96" s="88"/>
      <c r="AP96" s="88"/>
      <c r="AQ96" s="88"/>
      <c r="AR96" s="88"/>
      <c r="AS96" s="88"/>
    </row>
    <row r="97" spans="3:45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IF('F1'!$AO$10=Z97,'F1'!$AO$9,IF('F1'!$AP$10=Z97,'F1'!$AP$9,IF('F1'!$AQ$10=Z97,'F1'!$AQ$9,IF('F1'!$AO$13=Z97,'F1'!$AO$12,IF('F1'!$AP$13=Z97,'F1'!$AP$12,IF('F1'!$AQ$13=Z97,'F1'!$AQ$12,""))))))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  <c r="AO97" s="88"/>
      <c r="AP97" s="88"/>
      <c r="AQ97" s="88"/>
      <c r="AR97" s="88"/>
      <c r="AS97" s="88"/>
    </row>
    <row r="98" spans="3:45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IF('F1'!$AO$10=Z98,'F1'!$AO$9,IF('F1'!$AP$10=Z98,'F1'!$AP$9,IF('F1'!$AQ$10=Z98,'F1'!$AQ$9,IF('F1'!$AO$13=Z98,'F1'!$AO$12,IF('F1'!$AP$13=Z98,'F1'!$AP$12,IF('F1'!$AQ$13=Z98,'F1'!$AQ$12,""))))))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  <c r="AO98" s="88"/>
      <c r="AP98" s="88"/>
      <c r="AQ98" s="88"/>
      <c r="AR98" s="88"/>
      <c r="AS98" s="88"/>
    </row>
    <row r="99" spans="3:45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IF('F1'!$AO$10=Z99,'F1'!$AO$9,IF('F1'!$AP$10=Z99,'F1'!$AP$9,IF('F1'!$AQ$10=Z99,'F1'!$AQ$9,IF('F1'!$AO$13=Z99,'F1'!$AO$12,IF('F1'!$AP$13=Z99,'F1'!$AP$12,IF('F1'!$AQ$13=Z99,'F1'!$AQ$12,""))))))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  <c r="AO99" s="88"/>
      <c r="AP99" s="88"/>
      <c r="AQ99" s="88"/>
      <c r="AR99" s="88"/>
      <c r="AS99" s="88"/>
    </row>
    <row r="100" spans="3:45" s="86" customForma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IF('F1'!$AO$10=Z100,'F1'!$AO$9,IF('F1'!$AP$10=Z100,'F1'!$AP$9,IF('F1'!$AQ$10=Z100,'F1'!$AQ$9,IF('F1'!$AO$13=Z100,'F1'!$AO$12,IF('F1'!$AP$13=Z100,'F1'!$AP$12,IF('F1'!$AQ$13=Z100,'F1'!$AQ$12,""))))))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  <c r="AO100" s="88"/>
      <c r="AP100" s="88"/>
      <c r="AQ100" s="88"/>
      <c r="AR100" s="88"/>
      <c r="AS100" s="88"/>
    </row>
    <row r="101" spans="3:45" s="86" customForma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IF('F1'!$AO$10=Z101,'F1'!$AO$9,IF('F1'!$AP$10=Z101,'F1'!$AP$9,IF('F1'!$AQ$10=Z101,'F1'!$AQ$9,IF('F1'!$AO$13=Z101,'F1'!$AO$12,IF('F1'!$AP$13=Z101,'F1'!$AP$12,IF('F1'!$AQ$13=Z101,'F1'!$AQ$12,""))))))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  <c r="AO101" s="88"/>
      <c r="AP101" s="88"/>
      <c r="AQ101" s="88"/>
      <c r="AR101" s="88"/>
      <c r="AS101" s="88"/>
    </row>
    <row r="102" spans="3:45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IF('F1'!$AO$10=Z102,'F1'!$AO$9,IF('F1'!$AP$10=Z102,'F1'!$AP$9,IF('F1'!$AQ$10=Z102,'F1'!$AQ$9,IF('F1'!$AO$13=Z102,'F1'!$AO$12,IF('F1'!$AP$13=Z102,'F1'!$AP$12,IF('F1'!$AQ$13=Z102,'F1'!$AQ$12,""))))))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  <c r="AO102" s="88"/>
      <c r="AP102" s="88"/>
      <c r="AQ102" s="88"/>
      <c r="AR102" s="88"/>
      <c r="AS102" s="88"/>
    </row>
    <row r="103" spans="3:45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IF('F1'!$AO$10=Z103,'F1'!$AO$9,IF('F1'!$AP$10=Z103,'F1'!$AP$9,IF('F1'!$AQ$10=Z103,'F1'!$AQ$9,IF('F1'!$AO$13=Z103,'F1'!$AO$12,IF('F1'!$AP$13=Z103,'F1'!$AP$12,IF('F1'!$AQ$13=Z103,'F1'!$AQ$12,""))))))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  <c r="AO103" s="88"/>
      <c r="AP103" s="88"/>
      <c r="AQ103" s="88"/>
      <c r="AR103" s="88"/>
      <c r="AS103" s="88"/>
    </row>
    <row r="104" spans="3:45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IF('F1'!$AO$10=Z104,'F1'!$AO$9,IF('F1'!$AP$10=Z104,'F1'!$AP$9,IF('F1'!$AQ$10=Z104,'F1'!$AQ$9,IF('F1'!$AO$13=Z104,'F1'!$AO$12,IF('F1'!$AP$13=Z104,'F1'!$AP$12,IF('F1'!$AQ$13=Z104,'F1'!$AQ$12,""))))))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  <c r="AO104" s="88"/>
      <c r="AP104" s="88"/>
      <c r="AQ104" s="88"/>
      <c r="AR104" s="88"/>
      <c r="AS104" s="88"/>
    </row>
    <row r="105" spans="3:45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IF('F1'!$AO$10=Z105,'F1'!$AO$9,IF('F1'!$AP$10=Z105,'F1'!$AP$9,IF('F1'!$AQ$10=Z105,'F1'!$AQ$9,IF('F1'!$AO$13=Z105,'F1'!$AO$12,IF('F1'!$AP$13=Z105,'F1'!$AP$12,IF('F1'!$AQ$13=Z105,'F1'!$AQ$12,""))))))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  <c r="AO105" s="88"/>
      <c r="AP105" s="88"/>
      <c r="AQ105" s="88"/>
      <c r="AR105" s="88"/>
      <c r="AS105" s="88"/>
    </row>
    <row r="106" spans="3:45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IF('F1'!$AO$10=Z106,'F1'!$AO$9,IF('F1'!$AP$10=Z106,'F1'!$AP$9,IF('F1'!$AQ$10=Z106,'F1'!$AQ$9,IF('F1'!$AO$13=Z106,'F1'!$AO$12,IF('F1'!$AP$13=Z106,'F1'!$AP$12,IF('F1'!$AQ$13=Z106,'F1'!$AQ$12,""))))))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  <c r="AO106" s="88"/>
      <c r="AP106" s="88"/>
      <c r="AQ106" s="88"/>
      <c r="AR106" s="88"/>
      <c r="AS106" s="88"/>
    </row>
    <row r="107" spans="3:45" s="86" customForma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IF('F1'!$AO$10=Z107,'F1'!$AO$9,IF('F1'!$AP$10=Z107,'F1'!$AP$9,IF('F1'!$AQ$10=Z107,'F1'!$AQ$9,IF('F1'!$AO$13=Z107,'F1'!$AO$12,IF('F1'!$AP$13=Z107,'F1'!$AP$12,IF('F1'!$AQ$13=Z107,'F1'!$AQ$12,""))))))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  <c r="AO107" s="88"/>
      <c r="AP107" s="88"/>
      <c r="AQ107" s="88"/>
      <c r="AR107" s="88"/>
      <c r="AS107" s="88"/>
    </row>
    <row r="108" spans="3:45" s="86" customForma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IF('F1'!$AO$10=Z108,'F1'!$AO$9,IF('F1'!$AP$10=Z108,'F1'!$AP$9,IF('F1'!$AQ$10=Z108,'F1'!$AQ$9,IF('F1'!$AO$13=Z108,'F1'!$AO$12,IF('F1'!$AP$13=Z108,'F1'!$AP$12,IF('F1'!$AQ$13=Z108,'F1'!$AQ$12,""))))))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  <c r="AO108" s="88"/>
      <c r="AP108" s="88"/>
      <c r="AQ108" s="88"/>
      <c r="AR108" s="88"/>
      <c r="AS108" s="88"/>
    </row>
    <row r="109" spans="3:45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IF('F1'!$AO$10=Z109,'F1'!$AO$9,IF('F1'!$AP$10=Z109,'F1'!$AP$9,IF('F1'!$AQ$10=Z109,'F1'!$AQ$9,IF('F1'!$AO$13=Z109,'F1'!$AO$12,IF('F1'!$AP$13=Z109,'F1'!$AP$12,IF('F1'!$AQ$13=Z109,'F1'!$AQ$12,""))))))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  <c r="AO109" s="88"/>
      <c r="AP109" s="88"/>
      <c r="AQ109" s="88"/>
      <c r="AR109" s="88"/>
      <c r="AS109" s="88"/>
    </row>
    <row r="110" spans="3:45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IF('F1'!$AO$10=Z110,'F1'!$AO$9,IF('F1'!$AP$10=Z110,'F1'!$AP$9,IF('F1'!$AQ$10=Z110,'F1'!$AQ$9,IF('F1'!$AO$13=Z110,'F1'!$AO$12,IF('F1'!$AP$13=Z110,'F1'!$AP$12,IF('F1'!$AQ$13=Z110,'F1'!$AQ$12,""))))))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  <c r="AO110" s="88"/>
      <c r="AP110" s="88"/>
      <c r="AQ110" s="88"/>
      <c r="AR110" s="88"/>
      <c r="AS110" s="88"/>
    </row>
    <row r="111" spans="3:45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IF('F1'!$AO$10=Z111,'F1'!$AO$9,IF('F1'!$AP$10=Z111,'F1'!$AP$9,IF('F1'!$AQ$10=Z111,'F1'!$AQ$9,IF('F1'!$AO$13=Z111,'F1'!$AO$12,IF('F1'!$AP$13=Z111,'F1'!$AP$12,IF('F1'!$AQ$13=Z111,'F1'!$AQ$12,""))))))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  <c r="AO111" s="88"/>
      <c r="AP111" s="88"/>
      <c r="AQ111" s="88"/>
      <c r="AR111" s="88"/>
      <c r="AS111" s="88"/>
    </row>
    <row r="112" spans="3:45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IF('F1'!$AO$10=Z112,'F1'!$AO$9,IF('F1'!$AP$10=Z112,'F1'!$AP$9,IF('F1'!$AQ$10=Z112,'F1'!$AQ$9,IF('F1'!$AO$13=Z112,'F1'!$AO$12,IF('F1'!$AP$13=Z112,'F1'!$AP$12,IF('F1'!$AQ$13=Z112,'F1'!$AQ$12,""))))))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  <c r="AO112" s="88"/>
      <c r="AP112" s="88"/>
      <c r="AQ112" s="88"/>
      <c r="AR112" s="88"/>
      <c r="AS112" s="88"/>
    </row>
    <row r="113" spans="3:45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IF('F1'!$AO$10=Z113,'F1'!$AO$9,IF('F1'!$AP$10=Z113,'F1'!$AP$9,IF('F1'!$AQ$10=Z113,'F1'!$AQ$9,IF('F1'!$AO$13=Z113,'F1'!$AO$12,IF('F1'!$AP$13=Z113,'F1'!$AP$12,IF('F1'!$AQ$13=Z113,'F1'!$AQ$12,""))))))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  <c r="AO113" s="88"/>
      <c r="AP113" s="88"/>
      <c r="AQ113" s="88"/>
      <c r="AR113" s="88"/>
      <c r="AS113" s="88"/>
    </row>
    <row r="114" spans="3:45" s="86" customForma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IF('F1'!$AO$10=Z114,'F1'!$AO$9,IF('F1'!$AP$10=Z114,'F1'!$AP$9,IF('F1'!$AQ$10=Z114,'F1'!$AQ$9,IF('F1'!$AO$13=Z114,'F1'!$AO$12,IF('F1'!$AP$13=Z114,'F1'!$AP$12,IF('F1'!$AQ$13=Z114,'F1'!$AQ$12,""))))))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  <c r="AO114" s="88"/>
      <c r="AP114" s="88"/>
      <c r="AQ114" s="88"/>
      <c r="AR114" s="88"/>
      <c r="AS114" s="88"/>
    </row>
    <row r="115" spans="3:45" s="86" customForma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IF('F1'!$AO$10=Z115,'F1'!$AO$9,IF('F1'!$AP$10=Z115,'F1'!$AP$9,IF('F1'!$AQ$10=Z115,'F1'!$AQ$9,IF('F1'!$AO$13=Z115,'F1'!$AO$12,IF('F1'!$AP$13=Z115,'F1'!$AP$12,IF('F1'!$AQ$13=Z115,'F1'!$AQ$12,""))))))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  <c r="AO115" s="88"/>
      <c r="AP115" s="88"/>
      <c r="AQ115" s="88"/>
      <c r="AR115" s="88"/>
      <c r="AS115" s="88"/>
    </row>
    <row r="116" spans="3:45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IF('F1'!$AO$10=Z116,'F1'!$AO$9,IF('F1'!$AP$10=Z116,'F1'!$AP$9,IF('F1'!$AQ$10=Z116,'F1'!$AQ$9,IF('F1'!$AO$13=Z116,'F1'!$AO$12,IF('F1'!$AP$13=Z116,'F1'!$AP$12,IF('F1'!$AQ$13=Z116,'F1'!$AQ$12,""))))))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  <c r="AO116" s="88"/>
      <c r="AP116" s="88"/>
      <c r="AQ116" s="88"/>
      <c r="AR116" s="88"/>
      <c r="AS116" s="88"/>
    </row>
    <row r="117" spans="3:45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IF('F1'!$AO$10=Z117,'F1'!$AO$9,IF('F1'!$AP$10=Z117,'F1'!$AP$9,IF('F1'!$AQ$10=Z117,'F1'!$AQ$9,IF('F1'!$AO$13=Z117,'F1'!$AO$12,IF('F1'!$AP$13=Z117,'F1'!$AP$12,IF('F1'!$AQ$13=Z117,'F1'!$AQ$12,""))))))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  <c r="AO117" s="88"/>
      <c r="AP117" s="88"/>
      <c r="AQ117" s="88"/>
      <c r="AR117" s="88"/>
      <c r="AS117" s="88"/>
    </row>
    <row r="118" spans="3:45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IF('F1'!$AO$10=Z118,'F1'!$AO$9,IF('F1'!$AP$10=Z118,'F1'!$AP$9,IF('F1'!$AQ$10=Z118,'F1'!$AQ$9,IF('F1'!$AO$13=Z118,'F1'!$AO$12,IF('F1'!$AP$13=Z118,'F1'!$AP$12,IF('F1'!$AQ$13=Z118,'F1'!$AQ$12,""))))))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  <c r="AO118" s="88"/>
      <c r="AP118" s="88"/>
      <c r="AQ118" s="88"/>
      <c r="AR118" s="88"/>
      <c r="AS118" s="88"/>
    </row>
    <row r="119" spans="3:45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IF('F1'!$AO$10=Z119,'F1'!$AO$9,IF('F1'!$AP$10=Z119,'F1'!$AP$9,IF('F1'!$AQ$10=Z119,'F1'!$AQ$9,IF('F1'!$AO$13=Z119,'F1'!$AO$12,IF('F1'!$AP$13=Z119,'F1'!$AP$12,IF('F1'!$AQ$13=Z119,'F1'!$AQ$12,""))))))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  <c r="AO119" s="88"/>
      <c r="AP119" s="88"/>
      <c r="AQ119" s="88"/>
      <c r="AR119" s="88"/>
      <c r="AS119" s="88"/>
    </row>
    <row r="120" spans="3:45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IF('F1'!$AO$10=Z120,'F1'!$AO$9,IF('F1'!$AP$10=Z120,'F1'!$AP$9,IF('F1'!$AQ$10=Z120,'F1'!$AQ$9,IF('F1'!$AO$13=Z120,'F1'!$AO$12,IF('F1'!$AP$13=Z120,'F1'!$AP$12,IF('F1'!$AQ$13=Z120,'F1'!$AQ$12,""))))))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  <c r="AO120" s="88"/>
      <c r="AP120" s="88"/>
      <c r="AQ120" s="88"/>
      <c r="AR120" s="88"/>
      <c r="AS120" s="88"/>
    </row>
    <row r="121" spans="3:45" s="86" customForma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IF('F1'!$AO$10=Z121,'F1'!$AO$9,IF('F1'!$AP$10=Z121,'F1'!$AP$9,IF('F1'!$AQ$10=Z121,'F1'!$AQ$9,IF('F1'!$AO$13=Z121,'F1'!$AO$12,IF('F1'!$AP$13=Z121,'F1'!$AP$12,IF('F1'!$AQ$13=Z121,'F1'!$AQ$12,""))))))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  <c r="AO121" s="88"/>
      <c r="AP121" s="88"/>
      <c r="AQ121" s="88"/>
      <c r="AR121" s="88"/>
      <c r="AS121" s="88"/>
    </row>
    <row r="122" spans="3:45" s="86" customForma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IF('F1'!$AO$10=Z122,'F1'!$AO$9,IF('F1'!$AP$10=Z122,'F1'!$AP$9,IF('F1'!$AQ$10=Z122,'F1'!$AQ$9,IF('F1'!$AO$13=Z122,'F1'!$AO$12,IF('F1'!$AP$13=Z122,'F1'!$AP$12,IF('F1'!$AQ$13=Z122,'F1'!$AQ$12,""))))))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  <c r="AO122" s="88"/>
      <c r="AP122" s="88"/>
      <c r="AQ122" s="88"/>
      <c r="AR122" s="88"/>
      <c r="AS122" s="88"/>
    </row>
    <row r="123" spans="3:45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IF('F1'!$AO$10=Z123,'F1'!$AO$9,IF('F1'!$AP$10=Z123,'F1'!$AP$9,IF('F1'!$AQ$10=Z123,'F1'!$AQ$9,IF('F1'!$AO$13=Z123,'F1'!$AO$12,IF('F1'!$AP$13=Z123,'F1'!$AP$12,IF('F1'!$AQ$13=Z123,'F1'!$AQ$12,""))))))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  <c r="AO123" s="88"/>
      <c r="AP123" s="88"/>
      <c r="AQ123" s="88"/>
      <c r="AR123" s="88"/>
      <c r="AS123" s="88"/>
    </row>
    <row r="124" spans="3:45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IF('F1'!$AO$10=Z124,'F1'!$AO$9,IF('F1'!$AP$10=Z124,'F1'!$AP$9,IF('F1'!$AQ$10=Z124,'F1'!$AQ$9,IF('F1'!$AO$13=Z124,'F1'!$AO$12,IF('F1'!$AP$13=Z124,'F1'!$AP$12,IF('F1'!$AQ$13=Z124,'F1'!$AQ$12,""))))))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  <c r="AO124" s="88"/>
      <c r="AP124" s="88"/>
      <c r="AQ124" s="88"/>
      <c r="AR124" s="88"/>
      <c r="AS124" s="88"/>
    </row>
    <row r="125" spans="3:45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IF('F1'!$AO$10=Z125,'F1'!$AO$9,IF('F1'!$AP$10=Z125,'F1'!$AP$9,IF('F1'!$AQ$10=Z125,'F1'!$AQ$9,IF('F1'!$AO$13=Z125,'F1'!$AO$12,IF('F1'!$AP$13=Z125,'F1'!$AP$12,IF('F1'!$AQ$13=Z125,'F1'!$AQ$12,""))))))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  <c r="AO125" s="88"/>
      <c r="AP125" s="88"/>
      <c r="AQ125" s="88"/>
      <c r="AR125" s="88"/>
      <c r="AS125" s="88"/>
    </row>
    <row r="126" spans="3:45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IF('F1'!$AO$10=Z126,'F1'!$AO$9,IF('F1'!$AP$10=Z126,'F1'!$AP$9,IF('F1'!$AQ$10=Z126,'F1'!$AQ$9,IF('F1'!$AO$13=Z126,'F1'!$AO$12,IF('F1'!$AP$13=Z126,'F1'!$AP$12,IF('F1'!$AQ$13=Z126,'F1'!$AQ$12,""))))))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  <c r="AO126" s="88"/>
      <c r="AP126" s="88"/>
      <c r="AQ126" s="88"/>
      <c r="AR126" s="88"/>
      <c r="AS126" s="88"/>
    </row>
    <row r="127" spans="3:45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IF('F1'!$AO$10=Z127,'F1'!$AO$9,IF('F1'!$AP$10=Z127,'F1'!$AP$9,IF('F1'!$AQ$10=Z127,'F1'!$AQ$9,IF('F1'!$AO$13=Z127,'F1'!$AO$12,IF('F1'!$AP$13=Z127,'F1'!$AP$12,IF('F1'!$AQ$13=Z127,'F1'!$AQ$12,""))))))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  <c r="AO127" s="88"/>
      <c r="AP127" s="88"/>
      <c r="AQ127" s="88"/>
      <c r="AR127" s="88"/>
      <c r="AS127" s="88"/>
    </row>
    <row r="128" spans="3:45" s="86" customForma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IF('F1'!$AO$10=Z128,'F1'!$AO$9,IF('F1'!$AP$10=Z128,'F1'!$AP$9,IF('F1'!$AQ$10=Z128,'F1'!$AQ$9,IF('F1'!$AO$13=Z128,'F1'!$AO$12,IF('F1'!$AP$13=Z128,'F1'!$AP$12,IF('F1'!$AQ$13=Z128,'F1'!$AQ$12,""))))))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  <c r="AO128" s="88"/>
      <c r="AP128" s="88"/>
      <c r="AQ128" s="88"/>
      <c r="AR128" s="88"/>
      <c r="AS128" s="88"/>
    </row>
    <row r="129" spans="3:45" s="86" customForma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IF('F1'!$AO$10=Z129,'F1'!$AO$9,IF('F1'!$AP$10=Z129,'F1'!$AP$9,IF('F1'!$AQ$10=Z129,'F1'!$AQ$9,IF('F1'!$AO$13=Z129,'F1'!$AO$12,IF('F1'!$AP$13=Z129,'F1'!$AP$12,IF('F1'!$AQ$13=Z129,'F1'!$AQ$12,""))))))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  <c r="AO129" s="88"/>
      <c r="AP129" s="88"/>
      <c r="AQ129" s="88"/>
      <c r="AR129" s="88"/>
      <c r="AS129" s="88"/>
    </row>
    <row r="130" spans="3:45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IF('F1'!$AO$10=Z130,'F1'!$AO$9,IF('F1'!$AP$10=Z130,'F1'!$AP$9,IF('F1'!$AQ$10=Z130,'F1'!$AQ$9,IF('F1'!$AO$13=Z130,'F1'!$AO$12,IF('F1'!$AP$13=Z130,'F1'!$AP$12,IF('F1'!$AQ$13=Z130,'F1'!$AQ$12,""))))))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  <c r="AO130" s="88"/>
      <c r="AP130" s="88"/>
      <c r="AQ130" s="88"/>
      <c r="AR130" s="88"/>
      <c r="AS130" s="88"/>
    </row>
    <row r="131" spans="3:45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IF('F1'!$AO$10=Z131,'F1'!$AO$9,IF('F1'!$AP$10=Z131,'F1'!$AP$9,IF('F1'!$AQ$10=Z131,'F1'!$AQ$9,IF('F1'!$AO$13=Z131,'F1'!$AO$12,IF('F1'!$AP$13=Z131,'F1'!$AP$12,IF('F1'!$AQ$13=Z131,'F1'!$AQ$12,""))))))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  <c r="AO131" s="88"/>
      <c r="AP131" s="88"/>
      <c r="AQ131" s="88"/>
      <c r="AR131" s="88"/>
      <c r="AS131" s="88"/>
    </row>
    <row r="132" spans="3:45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IF('F1'!$AO$10=Z132,'F1'!$AO$9,IF('F1'!$AP$10=Z132,'F1'!$AP$9,IF('F1'!$AQ$10=Z132,'F1'!$AQ$9,IF('F1'!$AO$13=Z132,'F1'!$AO$12,IF('F1'!$AP$13=Z132,'F1'!$AP$12,IF('F1'!$AQ$13=Z132,'F1'!$AQ$12,""))))))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  <c r="AO132" s="88"/>
      <c r="AP132" s="88"/>
      <c r="AQ132" s="88"/>
      <c r="AR132" s="88"/>
      <c r="AS132" s="88"/>
    </row>
    <row r="133" spans="3:45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IF('F1'!$AO$10=Z133,'F1'!$AO$9,IF('F1'!$AP$10=Z133,'F1'!$AP$9,IF('F1'!$AQ$10=Z133,'F1'!$AQ$9,IF('F1'!$AO$13=Z133,'F1'!$AO$12,IF('F1'!$AP$13=Z133,'F1'!$AP$12,IF('F1'!$AQ$13=Z133,'F1'!$AQ$12,""))))))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  <c r="AO133" s="88"/>
      <c r="AP133" s="88"/>
      <c r="AQ133" s="88"/>
      <c r="AR133" s="88"/>
      <c r="AS133" s="88"/>
    </row>
    <row r="134" spans="3:45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IF('F1'!$AO$10=Z134,'F1'!$AO$9,IF('F1'!$AP$10=Z134,'F1'!$AP$9,IF('F1'!$AQ$10=Z134,'F1'!$AQ$9,IF('F1'!$AO$13=Z134,'F1'!$AO$12,IF('F1'!$AP$13=Z134,'F1'!$AP$12,IF('F1'!$AQ$13=Z134,'F1'!$AQ$12,""))))))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  <c r="AO134" s="88"/>
      <c r="AP134" s="88"/>
      <c r="AQ134" s="88"/>
      <c r="AR134" s="88"/>
      <c r="AS134" s="88"/>
    </row>
    <row r="135" spans="3:45" s="86" customForma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IF('F1'!$AO$10=Z135,'F1'!$AO$9,IF('F1'!$AP$10=Z135,'F1'!$AP$9,IF('F1'!$AQ$10=Z135,'F1'!$AQ$9,IF('F1'!$AO$13=Z135,'F1'!$AO$12,IF('F1'!$AP$13=Z135,'F1'!$AP$12,IF('F1'!$AQ$13=Z135,'F1'!$AQ$12,""))))))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  <c r="AO135" s="88"/>
      <c r="AP135" s="88"/>
      <c r="AQ135" s="88"/>
      <c r="AR135" s="88"/>
      <c r="AS135" s="88"/>
    </row>
    <row r="136" spans="3:45" s="86" customForma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IF('F1'!$AO$10=Z136,'F1'!$AO$9,IF('F1'!$AP$10=Z136,'F1'!$AP$9,IF('F1'!$AQ$10=Z136,'F1'!$AQ$9,IF('F1'!$AO$13=Z136,'F1'!$AO$12,IF('F1'!$AP$13=Z136,'F1'!$AP$12,IF('F1'!$AQ$13=Z136,'F1'!$AQ$12,""))))))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  <c r="AO136" s="88"/>
      <c r="AP136" s="88"/>
      <c r="AQ136" s="88"/>
      <c r="AR136" s="88"/>
      <c r="AS136" s="88"/>
    </row>
    <row r="137" spans="3:45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IF('F1'!$AO$10=Z137,'F1'!$AO$9,IF('F1'!$AP$10=Z137,'F1'!$AP$9,IF('F1'!$AQ$10=Z137,'F1'!$AQ$9,IF('F1'!$AO$13=Z137,'F1'!$AO$12,IF('F1'!$AP$13=Z137,'F1'!$AP$12,IF('F1'!$AQ$13=Z137,'F1'!$AQ$12,""))))))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  <c r="AO137" s="88"/>
      <c r="AP137" s="88"/>
      <c r="AQ137" s="88"/>
      <c r="AR137" s="88"/>
      <c r="AS137" s="88"/>
    </row>
    <row r="138" spans="3:45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IF('F1'!$AO$10=Z138,'F1'!$AO$9,IF('F1'!$AP$10=Z138,'F1'!$AP$9,IF('F1'!$AQ$10=Z138,'F1'!$AQ$9,IF('F1'!$AO$13=Z138,'F1'!$AO$12,IF('F1'!$AP$13=Z138,'F1'!$AP$12,IF('F1'!$AQ$13=Z138,'F1'!$AQ$12,""))))))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  <c r="AO138" s="88"/>
      <c r="AP138" s="88"/>
      <c r="AQ138" s="88"/>
      <c r="AR138" s="88"/>
      <c r="AS138" s="88"/>
    </row>
    <row r="139" spans="3:45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IF('F1'!$AO$10=Z139,'F1'!$AO$9,IF('F1'!$AP$10=Z139,'F1'!$AP$9,IF('F1'!$AQ$10=Z139,'F1'!$AQ$9,IF('F1'!$AO$13=Z139,'F1'!$AO$12,IF('F1'!$AP$13=Z139,'F1'!$AP$12,IF('F1'!$AQ$13=Z139,'F1'!$AQ$12,""))))))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  <c r="AO139" s="88"/>
      <c r="AP139" s="88"/>
      <c r="AQ139" s="88"/>
      <c r="AR139" s="88"/>
      <c r="AS139" s="88"/>
    </row>
    <row r="140" spans="3:45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IF('F1'!$AO$10=Z140,'F1'!$AO$9,IF('F1'!$AP$10=Z140,'F1'!$AP$9,IF('F1'!$AQ$10=Z140,'F1'!$AQ$9,IF('F1'!$AO$13=Z140,'F1'!$AO$12,IF('F1'!$AP$13=Z140,'F1'!$AP$12,IF('F1'!$AQ$13=Z140,'F1'!$AQ$12,""))))))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  <c r="AO140" s="88"/>
      <c r="AP140" s="88"/>
      <c r="AQ140" s="88"/>
      <c r="AR140" s="88"/>
      <c r="AS140" s="88"/>
    </row>
    <row r="141" spans="3:45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IF('F1'!$AO$10=Z141,'F1'!$AO$9,IF('F1'!$AP$10=Z141,'F1'!$AP$9,IF('F1'!$AQ$10=Z141,'F1'!$AQ$9,IF('F1'!$AO$13=Z141,'F1'!$AO$12,IF('F1'!$AP$13=Z141,'F1'!$AP$12,IF('F1'!$AQ$13=Z141,'F1'!$AQ$12,""))))))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  <c r="AO141" s="88"/>
      <c r="AP141" s="88"/>
      <c r="AQ141" s="88"/>
      <c r="AR141" s="88"/>
      <c r="AS141" s="88"/>
    </row>
    <row r="142" spans="3:45" s="86" customForma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IF('F1'!$AO$10=Z142,'F1'!$AO$9,IF('F1'!$AP$10=Z142,'F1'!$AP$9,IF('F1'!$AQ$10=Z142,'F1'!$AQ$9,IF('F1'!$AO$13=Z142,'F1'!$AO$12,IF('F1'!$AP$13=Z142,'F1'!$AP$12,IF('F1'!$AQ$13=Z142,'F1'!$AQ$12,""))))))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  <c r="AO142" s="88"/>
      <c r="AP142" s="88"/>
      <c r="AQ142" s="88"/>
      <c r="AR142" s="88"/>
      <c r="AS142" s="88"/>
    </row>
    <row r="143" spans="3:45" s="86" customForma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IF('F1'!$AO$10=Z143,'F1'!$AO$9,IF('F1'!$AP$10=Z143,'F1'!$AP$9,IF('F1'!$AQ$10=Z143,'F1'!$AQ$9,IF('F1'!$AO$13=Z143,'F1'!$AO$12,IF('F1'!$AP$13=Z143,'F1'!$AP$12,IF('F1'!$AQ$13=Z143,'F1'!$AQ$12,""))))))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  <c r="AO143" s="88"/>
      <c r="AP143" s="88"/>
      <c r="AQ143" s="88"/>
      <c r="AR143" s="88"/>
      <c r="AS143" s="88"/>
    </row>
    <row r="144" spans="3:45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IF('F1'!$AO$10=Z144,'F1'!$AO$9,IF('F1'!$AP$10=Z144,'F1'!$AP$9,IF('F1'!$AQ$10=Z144,'F1'!$AQ$9,IF('F1'!$AO$13=Z144,'F1'!$AO$12,IF('F1'!$AP$13=Z144,'F1'!$AP$12,IF('F1'!$AQ$13=Z144,'F1'!$AQ$12,""))))))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  <c r="AO144" s="88"/>
      <c r="AP144" s="88"/>
      <c r="AQ144" s="88"/>
      <c r="AR144" s="88"/>
      <c r="AS144" s="88"/>
    </row>
    <row r="145" spans="3:45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  <c r="AO145" s="88"/>
      <c r="AP145" s="88"/>
      <c r="AQ145" s="88"/>
      <c r="AR145" s="88"/>
      <c r="AS145" s="88"/>
    </row>
    <row r="146" spans="3:45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  <c r="AO146" s="88"/>
      <c r="AP146" s="88"/>
      <c r="AQ146" s="88"/>
      <c r="AR146" s="88"/>
      <c r="AS146" s="88"/>
    </row>
    <row r="147" spans="3:45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  <c r="AO147" s="88"/>
      <c r="AP147" s="88"/>
      <c r="AQ147" s="88"/>
      <c r="AR147" s="88"/>
      <c r="AS147" s="88"/>
    </row>
    <row r="148" spans="3:45" s="86" customFormat="1" x14ac:dyDescent="0.25">
      <c r="C148" s="86">
        <v>75</v>
      </c>
      <c r="D148" s="86">
        <v>15.8</v>
      </c>
      <c r="E148" s="86">
        <v>37.5</v>
      </c>
      <c r="AO148" s="88"/>
      <c r="AP148" s="88"/>
      <c r="AQ148" s="88"/>
      <c r="AR148" s="88"/>
      <c r="AS148" s="88"/>
    </row>
    <row r="149" spans="3:45" s="86" customFormat="1" x14ac:dyDescent="0.25">
      <c r="C149" s="86">
        <v>76</v>
      </c>
      <c r="D149" s="86">
        <v>25.4</v>
      </c>
      <c r="E149" s="86">
        <v>26.8</v>
      </c>
      <c r="AO149" s="88"/>
      <c r="AP149" s="88"/>
      <c r="AQ149" s="88"/>
      <c r="AR149" s="88"/>
      <c r="AS149" s="88"/>
    </row>
    <row r="150" spans="3:45" s="86" customFormat="1" x14ac:dyDescent="0.25">
      <c r="AO150" s="88"/>
      <c r="AP150" s="88"/>
      <c r="AQ150" s="88"/>
      <c r="AR150" s="88"/>
      <c r="AS150" s="88"/>
    </row>
    <row r="151" spans="3:45" s="86" customFormat="1" x14ac:dyDescent="0.25">
      <c r="AO151" s="88"/>
      <c r="AP151" s="88"/>
      <c r="AQ151" s="88"/>
      <c r="AR151" s="88"/>
      <c r="AS151" s="88"/>
    </row>
  </sheetData>
  <sheetProtection selectLockedCells="1" selectUnlockedCells="1"/>
  <mergeCells count="24">
    <mergeCell ref="AB27:AB28"/>
    <mergeCell ref="H72:M73"/>
    <mergeCell ref="AO20:AP20"/>
    <mergeCell ref="AQ18:AS19"/>
    <mergeCell ref="AO18:AP19"/>
    <mergeCell ref="AQ20:AS21"/>
    <mergeCell ref="T69:V70"/>
    <mergeCell ref="AB23:AC24"/>
    <mergeCell ref="AO6:AQ7"/>
    <mergeCell ref="C71:E72"/>
    <mergeCell ref="B44:C44"/>
    <mergeCell ref="B39:C39"/>
    <mergeCell ref="B45:C45"/>
    <mergeCell ref="B40:C40"/>
    <mergeCell ref="B41:C41"/>
    <mergeCell ref="AC69:AE70"/>
    <mergeCell ref="AO21:AP21"/>
    <mergeCell ref="B37:D38"/>
    <mergeCell ref="O35:O36"/>
    <mergeCell ref="P35:P36"/>
    <mergeCell ref="Q35:Q36"/>
    <mergeCell ref="X27:AA28"/>
    <mergeCell ref="B42:C42"/>
    <mergeCell ref="B43:C43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AS195"/>
  <sheetViews>
    <sheetView showGridLines="0" zoomScale="30" zoomScaleNormal="30" workbookViewId="0">
      <selection activeCell="O37" sqref="O37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16384" width="11.42578125" style="104"/>
  </cols>
  <sheetData>
    <row r="1" spans="3:45" ht="14.45" customHeight="1" x14ac:dyDescent="0.6">
      <c r="C1" s="3"/>
      <c r="D1" s="3"/>
      <c r="AD1" s="37"/>
    </row>
    <row r="2" spans="3:45" ht="23.45" customHeight="1" x14ac:dyDescent="0.6">
      <c r="C2" s="37"/>
      <c r="D2" s="37"/>
      <c r="AD2" s="37"/>
    </row>
    <row r="3" spans="3:45" ht="1.1499999999999999" customHeight="1" x14ac:dyDescent="0.25"/>
    <row r="4" spans="3:45" ht="19.149999999999999" customHeight="1" x14ac:dyDescent="0.25"/>
    <row r="5" spans="3:45" ht="1.9" customHeight="1" x14ac:dyDescent="0.25"/>
    <row r="6" spans="3:45" ht="14.45" customHeight="1" x14ac:dyDescent="0.25">
      <c r="AO6" s="550" t="s">
        <v>21</v>
      </c>
      <c r="AP6" s="550"/>
      <c r="AQ6" s="550"/>
      <c r="AR6" s="88"/>
      <c r="AS6" s="88"/>
    </row>
    <row r="7" spans="3:45" ht="26.45" customHeight="1" x14ac:dyDescent="0.25">
      <c r="AO7" s="550"/>
      <c r="AP7" s="550"/>
      <c r="AQ7" s="550"/>
      <c r="AR7" s="88"/>
      <c r="AS7" s="88"/>
    </row>
    <row r="8" spans="3:45" ht="15" hidden="1" customHeight="1" thickBot="1" x14ac:dyDescent="0.3">
      <c r="AO8" s="88"/>
      <c r="AP8" s="88"/>
      <c r="AQ8" s="88"/>
      <c r="AR8" s="88"/>
      <c r="AS8" s="88"/>
    </row>
    <row r="9" spans="3:45" ht="30" customHeight="1" x14ac:dyDescent="0.25">
      <c r="AO9" s="99">
        <v>1</v>
      </c>
      <c r="AP9" s="99">
        <v>2</v>
      </c>
      <c r="AQ9" s="99">
        <v>3</v>
      </c>
      <c r="AR9" s="88"/>
      <c r="AS9" s="88"/>
    </row>
    <row r="10" spans="3:45" ht="30" customHeight="1" x14ac:dyDescent="0.25">
      <c r="AO10" s="99">
        <f>IF('Balises - Cartes'!$C$32="","",'Balises - Cartes'!$C$32)</f>
        <v>20</v>
      </c>
      <c r="AP10" s="99" t="str">
        <f>IF('Balises - Cartes'!$D$32="","",'Balises - Cartes'!$D$32)</f>
        <v/>
      </c>
      <c r="AQ10" s="99" t="str">
        <f>IF('Balises - Cartes'!$E$32="","",'Balises - Cartes'!$E$32)</f>
        <v/>
      </c>
      <c r="AR10" s="88"/>
      <c r="AS10" s="88"/>
    </row>
    <row r="11" spans="3:45" ht="15" hidden="1" customHeight="1" x14ac:dyDescent="0.35">
      <c r="AO11" s="100"/>
      <c r="AP11" s="100"/>
      <c r="AQ11" s="100"/>
      <c r="AR11" s="88"/>
      <c r="AS11" s="88"/>
    </row>
    <row r="12" spans="3:45" ht="30" customHeight="1" x14ac:dyDescent="0.25">
      <c r="AO12" s="99">
        <v>4</v>
      </c>
      <c r="AP12" s="99">
        <v>5</v>
      </c>
      <c r="AQ12" s="99">
        <v>6</v>
      </c>
      <c r="AR12" s="88"/>
      <c r="AS12" s="88"/>
    </row>
    <row r="13" spans="3:45" ht="30" customHeight="1" x14ac:dyDescent="0.25">
      <c r="AO13" s="99" t="str">
        <f>IF('Balises - Cartes'!$F$32="","",'Balises - Cartes'!$F$32)</f>
        <v/>
      </c>
      <c r="AP13" s="99" t="str">
        <f>IF('Balises - Cartes'!$G$32="","",'Balises - Cartes'!$G$32)</f>
        <v/>
      </c>
      <c r="AQ13" s="99" t="str">
        <f>IF('Balises - Cartes'!$H$32="","",'Balises - Cartes'!$H$32)</f>
        <v/>
      </c>
      <c r="AR13" s="88"/>
      <c r="AS13" s="88"/>
    </row>
    <row r="14" spans="3:45" ht="1.9" customHeight="1" x14ac:dyDescent="0.25">
      <c r="AO14" s="88"/>
      <c r="AP14" s="88"/>
      <c r="AQ14" s="88">
        <v>21</v>
      </c>
      <c r="AR14" s="88"/>
      <c r="AS14" s="88"/>
    </row>
    <row r="15" spans="3:45" ht="9" customHeight="1" x14ac:dyDescent="0.25">
      <c r="AO15" s="88"/>
      <c r="AP15" s="88"/>
      <c r="AQ15" s="88"/>
      <c r="AR15" s="88"/>
      <c r="AS15" s="88"/>
    </row>
    <row r="16" spans="3:45" ht="15.6" customHeight="1" x14ac:dyDescent="0.25">
      <c r="AO16" s="88"/>
      <c r="AP16" s="88"/>
      <c r="AQ16" s="88"/>
      <c r="AR16" s="88"/>
      <c r="AS16" s="88"/>
    </row>
    <row r="17" spans="24:45" ht="22.9" customHeight="1" x14ac:dyDescent="0.4">
      <c r="AL17" s="4"/>
      <c r="AM17" s="4"/>
      <c r="AN17" s="4"/>
      <c r="AO17" s="88"/>
      <c r="AP17" s="88"/>
      <c r="AQ17" s="88"/>
      <c r="AR17" s="88"/>
      <c r="AS17" s="88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B22" s="130"/>
      <c r="AO22" s="88" t="s">
        <v>40</v>
      </c>
      <c r="AP22" s="88"/>
      <c r="AQ22" s="88"/>
      <c r="AR22" s="88"/>
      <c r="AS22" s="88"/>
    </row>
    <row r="23" spans="24:45" ht="43.15" customHeight="1" x14ac:dyDescent="0.25">
      <c r="AB23" s="551" t="s">
        <v>179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8" spans="3:31" s="86" customFormat="1" x14ac:dyDescent="0.25">
      <c r="AD68" s="86">
        <v>-11</v>
      </c>
      <c r="AE68" s="86">
        <v>10.5</v>
      </c>
    </row>
    <row r="69" spans="3:31" s="86" customFormat="1" x14ac:dyDescent="0.25">
      <c r="T69" s="536" t="s">
        <v>7</v>
      </c>
      <c r="U69" s="536"/>
      <c r="V69" s="536"/>
      <c r="X69" s="86" t="str">
        <f>IF('F2'!$AO$10=Z69,'F2'!$AO$9,IF('F2'!$AP$10=Z69,'F2'!$AP$9,IF('F2'!$AQ$10=Z69,'F2'!$AQ$9,IF('F2'!$AO$13=Z69,'F2'!$AO$12,IF('F2'!$AP$13=Z69,'F2'!$AP$12,IF('F2'!$AQ$13=Z69,'F2'!$AQ$12,""))))))</f>
        <v/>
      </c>
      <c r="Z69" s="86">
        <v>1</v>
      </c>
      <c r="AC69" s="527">
        <v>1</v>
      </c>
      <c r="AD69" s="527"/>
      <c r="AE69" s="527"/>
    </row>
    <row r="70" spans="3:31" s="86" customFormat="1" ht="17.45" customHeight="1" x14ac:dyDescent="0.25">
      <c r="T70" s="536"/>
      <c r="U70" s="536"/>
      <c r="V70" s="536"/>
      <c r="X70" s="86" t="str">
        <f>IF('F2'!$AO$10=Z70,'F2'!$AO$9,IF('F2'!$AP$10=Z70,'F2'!$AP$9,IF('F2'!$AQ$10=Z70,'F2'!$AQ$9,IF('F2'!$AO$13=Z70,'F2'!$AO$12,IF('F2'!$AP$13=Z70,'F2'!$AP$12,IF('F2'!$AQ$13=Z70,'F2'!$AQ$12,""))))))</f>
        <v/>
      </c>
      <c r="Z70" s="86">
        <f t="shared" ref="Z70:Z101" si="2">Z69+1</f>
        <v>2</v>
      </c>
      <c r="AC70" s="527"/>
      <c r="AD70" s="527"/>
      <c r="AE70" s="527"/>
    </row>
    <row r="71" spans="3:31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IF('F2'!$AO$10=Z71,'F2'!$AO$9,IF('F2'!$AP$10=Z71,'F2'!$AP$9,IF('F2'!$AQ$10=Z71,'F2'!$AQ$9,IF('F2'!$AO$13=Z71,'F2'!$AO$12,IF('F2'!$AP$13=Z71,'F2'!$AP$12,IF('F2'!$AQ$13=Z71,'F2'!$AQ$12,""))))))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</row>
    <row r="72" spans="3:31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IF('F2'!$AO$10=Z72,'F2'!$AO$9,IF('F2'!$AP$10=Z72,'F2'!$AP$9,IF('F2'!$AQ$10=Z72,'F2'!$AQ$9,IF('F2'!$AO$13=Z72,'F2'!$AO$12,IF('F2'!$AP$13=Z72,'F2'!$AP$12,IF('F2'!$AQ$13=Z72,'F2'!$AQ$12,""))))))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</row>
    <row r="73" spans="3:31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IF('F2'!$AO$10=Z73,'F2'!$AO$9,IF('F2'!$AP$10=Z73,'F2'!$AP$9,IF('F2'!$AQ$10=Z73,'F2'!$AQ$9,IF('F2'!$AO$13=Z73,'F2'!$AO$12,IF('F2'!$AP$13=Z73,'F2'!$AP$12,IF('F2'!$AQ$13=Z73,'F2'!$AQ$12,""))))))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</row>
    <row r="74" spans="3:31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IF('F2'!$AO$10=Z74,'F2'!$AO$9,IF('F2'!$AP$10=Z74,'F2'!$AP$9,IF('F2'!$AQ$10=Z74,'F2'!$AQ$9,IF('F2'!$AO$13=Z74,'F2'!$AO$12,IF('F2'!$AP$13=Z74,'F2'!$AP$12,IF('F2'!$AQ$13=Z74,'F2'!$AQ$12,""))))))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</row>
    <row r="75" spans="3:31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IF('F2'!$AO$10=Z75,'F2'!$AO$9,IF('F2'!$AP$10=Z75,'F2'!$AP$9,IF('F2'!$AQ$10=Z75,'F2'!$AQ$9,IF('F2'!$AO$13=Z75,'F2'!$AO$12,IF('F2'!$AP$13=Z75,'F2'!$AP$12,IF('F2'!$AQ$13=Z75,'F2'!$AQ$12,""))))))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</row>
    <row r="76" spans="3:31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IF('F2'!$AO$10=Z76,'F2'!$AO$9,IF('F2'!$AP$10=Z76,'F2'!$AP$9,IF('F2'!$AQ$10=Z76,'F2'!$AQ$9,IF('F2'!$AO$13=Z76,'F2'!$AO$12,IF('F2'!$AP$13=Z76,'F2'!$AP$12,IF('F2'!$AQ$13=Z76,'F2'!$AQ$12,""))))))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</row>
    <row r="77" spans="3:31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IF('F2'!$AO$10=Z77,'F2'!$AO$9,IF('F2'!$AP$10=Z77,'F2'!$AP$9,IF('F2'!$AQ$10=Z77,'F2'!$AQ$9,IF('F2'!$AO$13=Z77,'F2'!$AO$12,IF('F2'!$AP$13=Z77,'F2'!$AP$12,IF('F2'!$AQ$13=Z77,'F2'!$AQ$12,""))))))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</row>
    <row r="78" spans="3:31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IF('F2'!$AO$10=Z78,'F2'!$AO$9,IF('F2'!$AP$10=Z78,'F2'!$AP$9,IF('F2'!$AQ$10=Z78,'F2'!$AQ$9,IF('F2'!$AO$13=Z78,'F2'!$AO$12,IF('F2'!$AP$13=Z78,'F2'!$AP$12,IF('F2'!$AQ$13=Z78,'F2'!$AQ$12,""))))))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</row>
    <row r="79" spans="3:31" s="86" customForma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IF('F2'!$AO$10=Z79,'F2'!$AO$9,IF('F2'!$AP$10=Z79,'F2'!$AP$9,IF('F2'!$AQ$10=Z79,'F2'!$AQ$9,IF('F2'!$AO$13=Z79,'F2'!$AO$12,IF('F2'!$AP$13=Z79,'F2'!$AP$12,IF('F2'!$AQ$13=Z79,'F2'!$AQ$12,""))))))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</row>
    <row r="80" spans="3:31" s="86" customForma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IF('F2'!$AO$10=Z80,'F2'!$AO$9,IF('F2'!$AP$10=Z80,'F2'!$AP$9,IF('F2'!$AQ$10=Z80,'F2'!$AQ$9,IF('F2'!$AO$13=Z80,'F2'!$AO$12,IF('F2'!$AP$13=Z80,'F2'!$AP$12,IF('F2'!$AQ$13=Z80,'F2'!$AQ$12,""))))))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</row>
    <row r="81" spans="3:31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IF('F2'!$AO$10=Z81,'F2'!$AO$9,IF('F2'!$AP$10=Z81,'F2'!$AP$9,IF('F2'!$AQ$10=Z81,'F2'!$AQ$9,IF('F2'!$AO$13=Z81,'F2'!$AO$12,IF('F2'!$AP$13=Z81,'F2'!$AP$12,IF('F2'!$AQ$13=Z81,'F2'!$AQ$12,""))))))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</row>
    <row r="82" spans="3:31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IF('F2'!$AO$10=Z82,'F2'!$AO$9,IF('F2'!$AP$10=Z82,'F2'!$AP$9,IF('F2'!$AQ$10=Z82,'F2'!$AQ$9,IF('F2'!$AO$13=Z82,'F2'!$AO$12,IF('F2'!$AP$13=Z82,'F2'!$AP$12,IF('F2'!$AQ$13=Z82,'F2'!$AQ$12,""))))))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</row>
    <row r="83" spans="3:31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IF('F2'!$AO$10=Z83,'F2'!$AO$9,IF('F2'!$AP$10=Z83,'F2'!$AP$9,IF('F2'!$AQ$10=Z83,'F2'!$AQ$9,IF('F2'!$AO$13=Z83,'F2'!$AO$12,IF('F2'!$AP$13=Z83,'F2'!$AP$12,IF('F2'!$AQ$13=Z83,'F2'!$AQ$12,""))))))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</row>
    <row r="84" spans="3:31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IF('F2'!$AO$10=Z84,'F2'!$AO$9,IF('F2'!$AP$10=Z84,'F2'!$AP$9,IF('F2'!$AQ$10=Z84,'F2'!$AQ$9,IF('F2'!$AO$13=Z84,'F2'!$AO$12,IF('F2'!$AP$13=Z84,'F2'!$AP$12,IF('F2'!$AQ$13=Z84,'F2'!$AQ$12,""))))))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</row>
    <row r="85" spans="3:31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IF('F2'!$AO$10=Z85,'F2'!$AO$9,IF('F2'!$AP$10=Z85,'F2'!$AP$9,IF('F2'!$AQ$10=Z85,'F2'!$AQ$9,IF('F2'!$AO$13=Z85,'F2'!$AO$12,IF('F2'!$AP$13=Z85,'F2'!$AP$12,IF('F2'!$AQ$13=Z85,'F2'!$AQ$12,""))))))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</row>
    <row r="86" spans="3:31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IF('F2'!$AO$10=Z86,'F2'!$AO$9,IF('F2'!$AP$10=Z86,'F2'!$AP$9,IF('F2'!$AQ$10=Z86,'F2'!$AQ$9,IF('F2'!$AO$13=Z86,'F2'!$AO$12,IF('F2'!$AP$13=Z86,'F2'!$AP$12,IF('F2'!$AQ$13=Z86,'F2'!$AQ$12,""))))))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</row>
    <row r="87" spans="3:31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IF('F2'!$AO$10=Z87,'F2'!$AO$9,IF('F2'!$AP$10=Z87,'F2'!$AP$9,IF('F2'!$AQ$10=Z87,'F2'!$AQ$9,IF('F2'!$AO$13=Z87,'F2'!$AO$12,IF('F2'!$AP$13=Z87,'F2'!$AP$12,IF('F2'!$AQ$13=Z87,'F2'!$AQ$12,""))))))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</row>
    <row r="88" spans="3:31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IF('F2'!$AO$10=Z88,'F2'!$AO$9,IF('F2'!$AP$10=Z88,'F2'!$AP$9,IF('F2'!$AQ$10=Z88,'F2'!$AQ$9,IF('F2'!$AO$13=Z88,'F2'!$AO$12,IF('F2'!$AP$13=Z88,'F2'!$AP$12,IF('F2'!$AQ$13=Z88,'F2'!$AQ$12,""))))))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</row>
    <row r="89" spans="3:31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IF('F2'!$AO$10=Z89,'F2'!$AO$9,IF('F2'!$AP$10=Z89,'F2'!$AP$9,IF('F2'!$AQ$10=Z89,'F2'!$AQ$9,IF('F2'!$AO$13=Z89,'F2'!$AO$12,IF('F2'!$AP$13=Z89,'F2'!$AP$12,IF('F2'!$AQ$13=Z89,'F2'!$AQ$12,""))))))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</row>
    <row r="90" spans="3:31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IF('F2'!$AO$10=Z90,'F2'!$AO$9,IF('F2'!$AP$10=Z90,'F2'!$AP$9,IF('F2'!$AQ$10=Z90,'F2'!$AQ$9,IF('F2'!$AO$13=Z90,'F2'!$AO$12,IF('F2'!$AP$13=Z90,'F2'!$AP$12,IF('F2'!$AQ$13=Z90,'F2'!$AQ$12,""))))))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</row>
    <row r="91" spans="3:31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IF('F2'!$AO$10=Z91,'F2'!$AO$9,IF('F2'!$AP$10=Z91,'F2'!$AP$9,IF('F2'!$AQ$10=Z91,'F2'!$AQ$9,IF('F2'!$AO$13=Z91,'F2'!$AO$12,IF('F2'!$AP$13=Z91,'F2'!$AP$12,IF('F2'!$AQ$13=Z91,'F2'!$AQ$12,""))))))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</row>
    <row r="92" spans="3:31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IF('F2'!$AO$10=Z92,'F2'!$AO$9,IF('F2'!$AP$10=Z92,'F2'!$AP$9,IF('F2'!$AQ$10=Z92,'F2'!$AQ$9,IF('F2'!$AO$13=Z92,'F2'!$AO$12,IF('F2'!$AP$13=Z92,'F2'!$AP$12,IF('F2'!$AQ$13=Z92,'F2'!$AQ$12,""))))))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</row>
    <row r="93" spans="3:31" s="86" customForma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IF('F2'!$AO$10=Z93,'F2'!$AO$9,IF('F2'!$AP$10=Z93,'F2'!$AP$9,IF('F2'!$AQ$10=Z93,'F2'!$AQ$9,IF('F2'!$AO$13=Z93,'F2'!$AO$12,IF('F2'!$AP$13=Z93,'F2'!$AP$12,IF('F2'!$AQ$13=Z93,'F2'!$AQ$12,""))))))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</row>
    <row r="94" spans="3:31" s="86" customForma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IF('F2'!$AO$10=Z94,'F2'!$AO$9,IF('F2'!$AP$10=Z94,'F2'!$AP$9,IF('F2'!$AQ$10=Z94,'F2'!$AQ$9,IF('F2'!$AO$13=Z94,'F2'!$AO$12,IF('F2'!$AP$13=Z94,'F2'!$AP$12,IF('F2'!$AQ$13=Z94,'F2'!$AQ$12,""))))))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</row>
    <row r="95" spans="3:31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IF('F2'!$AO$10=Z95,'F2'!$AO$9,IF('F2'!$AP$10=Z95,'F2'!$AP$9,IF('F2'!$AQ$10=Z95,'F2'!$AQ$9,IF('F2'!$AO$13=Z95,'F2'!$AO$12,IF('F2'!$AP$13=Z95,'F2'!$AP$12,IF('F2'!$AQ$13=Z95,'F2'!$AQ$12,""))))))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</row>
    <row r="96" spans="3:31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IF('F2'!$AO$10=Z96,'F2'!$AO$9,IF('F2'!$AP$10=Z96,'F2'!$AP$9,IF('F2'!$AQ$10=Z96,'F2'!$AQ$9,IF('F2'!$AO$13=Z96,'F2'!$AO$12,IF('F2'!$AP$13=Z96,'F2'!$AP$12,IF('F2'!$AQ$13=Z96,'F2'!$AQ$12,""))))))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</row>
    <row r="97" spans="3:31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IF('F2'!$AO$10=Z97,'F2'!$AO$9,IF('F2'!$AP$10=Z97,'F2'!$AP$9,IF('F2'!$AQ$10=Z97,'F2'!$AQ$9,IF('F2'!$AO$13=Z97,'F2'!$AO$12,IF('F2'!$AP$13=Z97,'F2'!$AP$12,IF('F2'!$AQ$13=Z97,'F2'!$AQ$12,""))))))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</row>
    <row r="98" spans="3:31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IF('F2'!$AO$10=Z98,'F2'!$AO$9,IF('F2'!$AP$10=Z98,'F2'!$AP$9,IF('F2'!$AQ$10=Z98,'F2'!$AQ$9,IF('F2'!$AO$13=Z98,'F2'!$AO$12,IF('F2'!$AP$13=Z98,'F2'!$AP$12,IF('F2'!$AQ$13=Z98,'F2'!$AQ$12,""))))))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</row>
    <row r="99" spans="3:31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IF('F2'!$AO$10=Z99,'F2'!$AO$9,IF('F2'!$AP$10=Z99,'F2'!$AP$9,IF('F2'!$AQ$10=Z99,'F2'!$AQ$9,IF('F2'!$AO$13=Z99,'F2'!$AO$12,IF('F2'!$AP$13=Z99,'F2'!$AP$12,IF('F2'!$AQ$13=Z99,'F2'!$AQ$12,""))))))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</row>
    <row r="100" spans="3:31" s="86" customForma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IF('F2'!$AO$10=Z100,'F2'!$AO$9,IF('F2'!$AP$10=Z100,'F2'!$AP$9,IF('F2'!$AQ$10=Z100,'F2'!$AQ$9,IF('F2'!$AO$13=Z100,'F2'!$AO$12,IF('F2'!$AP$13=Z100,'F2'!$AP$12,IF('F2'!$AQ$13=Z100,'F2'!$AQ$12,""))))))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</row>
    <row r="101" spans="3:31" s="86" customForma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IF('F2'!$AO$10=Z101,'F2'!$AO$9,IF('F2'!$AP$10=Z101,'F2'!$AP$9,IF('F2'!$AQ$10=Z101,'F2'!$AQ$9,IF('F2'!$AO$13=Z101,'F2'!$AO$12,IF('F2'!$AP$13=Z101,'F2'!$AP$12,IF('F2'!$AQ$13=Z101,'F2'!$AQ$12,""))))))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</row>
    <row r="102" spans="3:31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IF('F2'!$AO$10=Z102,'F2'!$AO$9,IF('F2'!$AP$10=Z102,'F2'!$AP$9,IF('F2'!$AQ$10=Z102,'F2'!$AQ$9,IF('F2'!$AO$13=Z102,'F2'!$AO$12,IF('F2'!$AP$13=Z102,'F2'!$AP$12,IF('F2'!$AQ$13=Z102,'F2'!$AQ$12,""))))))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</row>
    <row r="103" spans="3:31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IF('F2'!$AO$10=Z103,'F2'!$AO$9,IF('F2'!$AP$10=Z103,'F2'!$AP$9,IF('F2'!$AQ$10=Z103,'F2'!$AQ$9,IF('F2'!$AO$13=Z103,'F2'!$AO$12,IF('F2'!$AP$13=Z103,'F2'!$AP$12,IF('F2'!$AQ$13=Z103,'F2'!$AQ$12,""))))))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</row>
    <row r="104" spans="3:31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IF('F2'!$AO$10=Z104,'F2'!$AO$9,IF('F2'!$AP$10=Z104,'F2'!$AP$9,IF('F2'!$AQ$10=Z104,'F2'!$AQ$9,IF('F2'!$AO$13=Z104,'F2'!$AO$12,IF('F2'!$AP$13=Z104,'F2'!$AP$12,IF('F2'!$AQ$13=Z104,'F2'!$AQ$12,""))))))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</row>
    <row r="105" spans="3:31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IF('F2'!$AO$10=Z105,'F2'!$AO$9,IF('F2'!$AP$10=Z105,'F2'!$AP$9,IF('F2'!$AQ$10=Z105,'F2'!$AQ$9,IF('F2'!$AO$13=Z105,'F2'!$AO$12,IF('F2'!$AP$13=Z105,'F2'!$AP$12,IF('F2'!$AQ$13=Z105,'F2'!$AQ$12,""))))))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</row>
    <row r="106" spans="3:31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IF('F2'!$AO$10=Z106,'F2'!$AO$9,IF('F2'!$AP$10=Z106,'F2'!$AP$9,IF('F2'!$AQ$10=Z106,'F2'!$AQ$9,IF('F2'!$AO$13=Z106,'F2'!$AO$12,IF('F2'!$AP$13=Z106,'F2'!$AP$12,IF('F2'!$AQ$13=Z106,'F2'!$AQ$12,""))))))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</row>
    <row r="107" spans="3:31" s="86" customForma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IF('F2'!$AO$10=Z107,'F2'!$AO$9,IF('F2'!$AP$10=Z107,'F2'!$AP$9,IF('F2'!$AQ$10=Z107,'F2'!$AQ$9,IF('F2'!$AO$13=Z107,'F2'!$AO$12,IF('F2'!$AP$13=Z107,'F2'!$AP$12,IF('F2'!$AQ$13=Z107,'F2'!$AQ$12,""))))))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</row>
    <row r="108" spans="3:31" s="86" customForma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IF('F2'!$AO$10=Z108,'F2'!$AO$9,IF('F2'!$AP$10=Z108,'F2'!$AP$9,IF('F2'!$AQ$10=Z108,'F2'!$AQ$9,IF('F2'!$AO$13=Z108,'F2'!$AO$12,IF('F2'!$AP$13=Z108,'F2'!$AP$12,IF('F2'!$AQ$13=Z108,'F2'!$AQ$12,""))))))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</row>
    <row r="109" spans="3:31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IF('F2'!$AO$10=Z109,'F2'!$AO$9,IF('F2'!$AP$10=Z109,'F2'!$AP$9,IF('F2'!$AQ$10=Z109,'F2'!$AQ$9,IF('F2'!$AO$13=Z109,'F2'!$AO$12,IF('F2'!$AP$13=Z109,'F2'!$AP$12,IF('F2'!$AQ$13=Z109,'F2'!$AQ$12,""))))))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</row>
    <row r="110" spans="3:31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IF('F2'!$AO$10=Z110,'F2'!$AO$9,IF('F2'!$AP$10=Z110,'F2'!$AP$9,IF('F2'!$AQ$10=Z110,'F2'!$AQ$9,IF('F2'!$AO$13=Z110,'F2'!$AO$12,IF('F2'!$AP$13=Z110,'F2'!$AP$12,IF('F2'!$AQ$13=Z110,'F2'!$AQ$12,""))))))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</row>
    <row r="111" spans="3:31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IF('F2'!$AO$10=Z111,'F2'!$AO$9,IF('F2'!$AP$10=Z111,'F2'!$AP$9,IF('F2'!$AQ$10=Z111,'F2'!$AQ$9,IF('F2'!$AO$13=Z111,'F2'!$AO$12,IF('F2'!$AP$13=Z111,'F2'!$AP$12,IF('F2'!$AQ$13=Z111,'F2'!$AQ$12,""))))))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</row>
    <row r="112" spans="3:31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IF('F2'!$AO$10=Z112,'F2'!$AO$9,IF('F2'!$AP$10=Z112,'F2'!$AP$9,IF('F2'!$AQ$10=Z112,'F2'!$AQ$9,IF('F2'!$AO$13=Z112,'F2'!$AO$12,IF('F2'!$AP$13=Z112,'F2'!$AP$12,IF('F2'!$AQ$13=Z112,'F2'!$AQ$12,""))))))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</row>
    <row r="113" spans="3:31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IF('F2'!$AO$10=Z113,'F2'!$AO$9,IF('F2'!$AP$10=Z113,'F2'!$AP$9,IF('F2'!$AQ$10=Z113,'F2'!$AQ$9,IF('F2'!$AO$13=Z113,'F2'!$AO$12,IF('F2'!$AP$13=Z113,'F2'!$AP$12,IF('F2'!$AQ$13=Z113,'F2'!$AQ$12,""))))))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</row>
    <row r="114" spans="3:31" s="86" customForma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IF('F2'!$AO$10=Z114,'F2'!$AO$9,IF('F2'!$AP$10=Z114,'F2'!$AP$9,IF('F2'!$AQ$10=Z114,'F2'!$AQ$9,IF('F2'!$AO$13=Z114,'F2'!$AO$12,IF('F2'!$AP$13=Z114,'F2'!$AP$12,IF('F2'!$AQ$13=Z114,'F2'!$AQ$12,""))))))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</row>
    <row r="115" spans="3:31" s="86" customForma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IF('F2'!$AO$10=Z115,'F2'!$AO$9,IF('F2'!$AP$10=Z115,'F2'!$AP$9,IF('F2'!$AQ$10=Z115,'F2'!$AQ$9,IF('F2'!$AO$13=Z115,'F2'!$AO$12,IF('F2'!$AP$13=Z115,'F2'!$AP$12,IF('F2'!$AQ$13=Z115,'F2'!$AQ$12,""))))))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</row>
    <row r="116" spans="3:31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IF('F2'!$AO$10=Z116,'F2'!$AO$9,IF('F2'!$AP$10=Z116,'F2'!$AP$9,IF('F2'!$AQ$10=Z116,'F2'!$AQ$9,IF('F2'!$AO$13=Z116,'F2'!$AO$12,IF('F2'!$AP$13=Z116,'F2'!$AP$12,IF('F2'!$AQ$13=Z116,'F2'!$AQ$12,""))))))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</row>
    <row r="117" spans="3:31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IF('F2'!$AO$10=Z117,'F2'!$AO$9,IF('F2'!$AP$10=Z117,'F2'!$AP$9,IF('F2'!$AQ$10=Z117,'F2'!$AQ$9,IF('F2'!$AO$13=Z117,'F2'!$AO$12,IF('F2'!$AP$13=Z117,'F2'!$AP$12,IF('F2'!$AQ$13=Z117,'F2'!$AQ$12,""))))))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</row>
    <row r="118" spans="3:31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IF('F2'!$AO$10=Z118,'F2'!$AO$9,IF('F2'!$AP$10=Z118,'F2'!$AP$9,IF('F2'!$AQ$10=Z118,'F2'!$AQ$9,IF('F2'!$AO$13=Z118,'F2'!$AO$12,IF('F2'!$AP$13=Z118,'F2'!$AP$12,IF('F2'!$AQ$13=Z118,'F2'!$AQ$12,""))))))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</row>
    <row r="119" spans="3:31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IF('F2'!$AO$10=Z119,'F2'!$AO$9,IF('F2'!$AP$10=Z119,'F2'!$AP$9,IF('F2'!$AQ$10=Z119,'F2'!$AQ$9,IF('F2'!$AO$13=Z119,'F2'!$AO$12,IF('F2'!$AP$13=Z119,'F2'!$AP$12,IF('F2'!$AQ$13=Z119,'F2'!$AQ$12,""))))))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</row>
    <row r="120" spans="3:31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IF('F2'!$AO$10=Z120,'F2'!$AO$9,IF('F2'!$AP$10=Z120,'F2'!$AP$9,IF('F2'!$AQ$10=Z120,'F2'!$AQ$9,IF('F2'!$AO$13=Z120,'F2'!$AO$12,IF('F2'!$AP$13=Z120,'F2'!$AP$12,IF('F2'!$AQ$13=Z120,'F2'!$AQ$12,""))))))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</row>
    <row r="121" spans="3:31" s="86" customForma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IF('F2'!$AO$10=Z121,'F2'!$AO$9,IF('F2'!$AP$10=Z121,'F2'!$AP$9,IF('F2'!$AQ$10=Z121,'F2'!$AQ$9,IF('F2'!$AO$13=Z121,'F2'!$AO$12,IF('F2'!$AP$13=Z121,'F2'!$AP$12,IF('F2'!$AQ$13=Z121,'F2'!$AQ$12,""))))))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</row>
    <row r="122" spans="3:31" s="86" customForma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IF('F2'!$AO$10=Z122,'F2'!$AO$9,IF('F2'!$AP$10=Z122,'F2'!$AP$9,IF('F2'!$AQ$10=Z122,'F2'!$AQ$9,IF('F2'!$AO$13=Z122,'F2'!$AO$12,IF('F2'!$AP$13=Z122,'F2'!$AP$12,IF('F2'!$AQ$13=Z122,'F2'!$AQ$12,""))))))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</row>
    <row r="123" spans="3:31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IF('F2'!$AO$10=Z123,'F2'!$AO$9,IF('F2'!$AP$10=Z123,'F2'!$AP$9,IF('F2'!$AQ$10=Z123,'F2'!$AQ$9,IF('F2'!$AO$13=Z123,'F2'!$AO$12,IF('F2'!$AP$13=Z123,'F2'!$AP$12,IF('F2'!$AQ$13=Z123,'F2'!$AQ$12,""))))))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</row>
    <row r="124" spans="3:31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IF('F2'!$AO$10=Z124,'F2'!$AO$9,IF('F2'!$AP$10=Z124,'F2'!$AP$9,IF('F2'!$AQ$10=Z124,'F2'!$AQ$9,IF('F2'!$AO$13=Z124,'F2'!$AO$12,IF('F2'!$AP$13=Z124,'F2'!$AP$12,IF('F2'!$AQ$13=Z124,'F2'!$AQ$12,""))))))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</row>
    <row r="125" spans="3:31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IF('F2'!$AO$10=Z125,'F2'!$AO$9,IF('F2'!$AP$10=Z125,'F2'!$AP$9,IF('F2'!$AQ$10=Z125,'F2'!$AQ$9,IF('F2'!$AO$13=Z125,'F2'!$AO$12,IF('F2'!$AP$13=Z125,'F2'!$AP$12,IF('F2'!$AQ$13=Z125,'F2'!$AQ$12,""))))))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</row>
    <row r="126" spans="3:31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IF('F2'!$AO$10=Z126,'F2'!$AO$9,IF('F2'!$AP$10=Z126,'F2'!$AP$9,IF('F2'!$AQ$10=Z126,'F2'!$AQ$9,IF('F2'!$AO$13=Z126,'F2'!$AO$12,IF('F2'!$AP$13=Z126,'F2'!$AP$12,IF('F2'!$AQ$13=Z126,'F2'!$AQ$12,""))))))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</row>
    <row r="127" spans="3:31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IF('F2'!$AO$10=Z127,'F2'!$AO$9,IF('F2'!$AP$10=Z127,'F2'!$AP$9,IF('F2'!$AQ$10=Z127,'F2'!$AQ$9,IF('F2'!$AO$13=Z127,'F2'!$AO$12,IF('F2'!$AP$13=Z127,'F2'!$AP$12,IF('F2'!$AQ$13=Z127,'F2'!$AQ$12,""))))))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</row>
    <row r="128" spans="3:31" s="86" customForma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IF('F2'!$AO$10=Z128,'F2'!$AO$9,IF('F2'!$AP$10=Z128,'F2'!$AP$9,IF('F2'!$AQ$10=Z128,'F2'!$AQ$9,IF('F2'!$AO$13=Z128,'F2'!$AO$12,IF('F2'!$AP$13=Z128,'F2'!$AP$12,IF('F2'!$AQ$13=Z128,'F2'!$AQ$12,""))))))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</row>
    <row r="129" spans="3:31" s="86" customForma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IF('F2'!$AO$10=Z129,'F2'!$AO$9,IF('F2'!$AP$10=Z129,'F2'!$AP$9,IF('F2'!$AQ$10=Z129,'F2'!$AQ$9,IF('F2'!$AO$13=Z129,'F2'!$AO$12,IF('F2'!$AP$13=Z129,'F2'!$AP$12,IF('F2'!$AQ$13=Z129,'F2'!$AQ$12,""))))))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</row>
    <row r="130" spans="3:31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IF('F2'!$AO$10=Z130,'F2'!$AO$9,IF('F2'!$AP$10=Z130,'F2'!$AP$9,IF('F2'!$AQ$10=Z130,'F2'!$AQ$9,IF('F2'!$AO$13=Z130,'F2'!$AO$12,IF('F2'!$AP$13=Z130,'F2'!$AP$12,IF('F2'!$AQ$13=Z130,'F2'!$AQ$12,""))))))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</row>
    <row r="131" spans="3:31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IF('F2'!$AO$10=Z131,'F2'!$AO$9,IF('F2'!$AP$10=Z131,'F2'!$AP$9,IF('F2'!$AQ$10=Z131,'F2'!$AQ$9,IF('F2'!$AO$13=Z131,'F2'!$AO$12,IF('F2'!$AP$13=Z131,'F2'!$AP$12,IF('F2'!$AQ$13=Z131,'F2'!$AQ$12,""))))))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</row>
    <row r="132" spans="3:31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IF('F2'!$AO$10=Z132,'F2'!$AO$9,IF('F2'!$AP$10=Z132,'F2'!$AP$9,IF('F2'!$AQ$10=Z132,'F2'!$AQ$9,IF('F2'!$AO$13=Z132,'F2'!$AO$12,IF('F2'!$AP$13=Z132,'F2'!$AP$12,IF('F2'!$AQ$13=Z132,'F2'!$AQ$12,""))))))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</row>
    <row r="133" spans="3:31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IF('F2'!$AO$10=Z133,'F2'!$AO$9,IF('F2'!$AP$10=Z133,'F2'!$AP$9,IF('F2'!$AQ$10=Z133,'F2'!$AQ$9,IF('F2'!$AO$13=Z133,'F2'!$AO$12,IF('F2'!$AP$13=Z133,'F2'!$AP$12,IF('F2'!$AQ$13=Z133,'F2'!$AQ$12,""))))))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</row>
    <row r="134" spans="3:31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IF('F2'!$AO$10=Z134,'F2'!$AO$9,IF('F2'!$AP$10=Z134,'F2'!$AP$9,IF('F2'!$AQ$10=Z134,'F2'!$AQ$9,IF('F2'!$AO$13=Z134,'F2'!$AO$12,IF('F2'!$AP$13=Z134,'F2'!$AP$12,IF('F2'!$AQ$13=Z134,'F2'!$AQ$12,""))))))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</row>
    <row r="135" spans="3:31" s="86" customForma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IF('F2'!$AO$10=Z135,'F2'!$AO$9,IF('F2'!$AP$10=Z135,'F2'!$AP$9,IF('F2'!$AQ$10=Z135,'F2'!$AQ$9,IF('F2'!$AO$13=Z135,'F2'!$AO$12,IF('F2'!$AP$13=Z135,'F2'!$AP$12,IF('F2'!$AQ$13=Z135,'F2'!$AQ$12,""))))))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</row>
    <row r="136" spans="3:31" s="86" customForma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IF('F2'!$AO$10=Z136,'F2'!$AO$9,IF('F2'!$AP$10=Z136,'F2'!$AP$9,IF('F2'!$AQ$10=Z136,'F2'!$AQ$9,IF('F2'!$AO$13=Z136,'F2'!$AO$12,IF('F2'!$AP$13=Z136,'F2'!$AP$12,IF('F2'!$AQ$13=Z136,'F2'!$AQ$12,""))))))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</row>
    <row r="137" spans="3:31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IF('F2'!$AO$10=Z137,'F2'!$AO$9,IF('F2'!$AP$10=Z137,'F2'!$AP$9,IF('F2'!$AQ$10=Z137,'F2'!$AQ$9,IF('F2'!$AO$13=Z137,'F2'!$AO$12,IF('F2'!$AP$13=Z137,'F2'!$AP$12,IF('F2'!$AQ$13=Z137,'F2'!$AQ$12,""))))))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</row>
    <row r="138" spans="3:31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IF('F2'!$AO$10=Z138,'F2'!$AO$9,IF('F2'!$AP$10=Z138,'F2'!$AP$9,IF('F2'!$AQ$10=Z138,'F2'!$AQ$9,IF('F2'!$AO$13=Z138,'F2'!$AO$12,IF('F2'!$AP$13=Z138,'F2'!$AP$12,IF('F2'!$AQ$13=Z138,'F2'!$AQ$12,""))))))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</row>
    <row r="139" spans="3:31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IF('F2'!$AO$10=Z139,'F2'!$AO$9,IF('F2'!$AP$10=Z139,'F2'!$AP$9,IF('F2'!$AQ$10=Z139,'F2'!$AQ$9,IF('F2'!$AO$13=Z139,'F2'!$AO$12,IF('F2'!$AP$13=Z139,'F2'!$AP$12,IF('F2'!$AQ$13=Z139,'F2'!$AQ$12,""))))))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</row>
    <row r="140" spans="3:31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IF('F2'!$AO$10=Z140,'F2'!$AO$9,IF('F2'!$AP$10=Z140,'F2'!$AP$9,IF('F2'!$AQ$10=Z140,'F2'!$AQ$9,IF('F2'!$AO$13=Z140,'F2'!$AO$12,IF('F2'!$AP$13=Z140,'F2'!$AP$12,IF('F2'!$AQ$13=Z140,'F2'!$AQ$12,""))))))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</row>
    <row r="141" spans="3:31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IF('F2'!$AO$10=Z141,'F2'!$AO$9,IF('F2'!$AP$10=Z141,'F2'!$AP$9,IF('F2'!$AQ$10=Z141,'F2'!$AQ$9,IF('F2'!$AO$13=Z141,'F2'!$AO$12,IF('F2'!$AP$13=Z141,'F2'!$AP$12,IF('F2'!$AQ$13=Z141,'F2'!$AQ$12,""))))))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</row>
    <row r="142" spans="3:31" s="86" customForma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IF('F2'!$AO$10=Z142,'F2'!$AO$9,IF('F2'!$AP$10=Z142,'F2'!$AP$9,IF('F2'!$AQ$10=Z142,'F2'!$AQ$9,IF('F2'!$AO$13=Z142,'F2'!$AO$12,IF('F2'!$AP$13=Z142,'F2'!$AP$12,IF('F2'!$AQ$13=Z142,'F2'!$AQ$12,""))))))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</row>
    <row r="143" spans="3:31" s="86" customForma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IF('F2'!$AO$10=Z143,'F2'!$AO$9,IF('F2'!$AP$10=Z143,'F2'!$AP$9,IF('F2'!$AQ$10=Z143,'F2'!$AQ$9,IF('F2'!$AO$13=Z143,'F2'!$AO$12,IF('F2'!$AP$13=Z143,'F2'!$AP$12,IF('F2'!$AQ$13=Z143,'F2'!$AQ$12,""))))))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</row>
    <row r="144" spans="3:31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IF('F2'!$AO$10=Z144,'F2'!$AO$9,IF('F2'!$AP$10=Z144,'F2'!$AP$9,IF('F2'!$AQ$10=Z144,'F2'!$AQ$9,IF('F2'!$AO$13=Z144,'F2'!$AO$12,IF('F2'!$AP$13=Z144,'F2'!$AP$12,IF('F2'!$AQ$13=Z144,'F2'!$AQ$12,""))))))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</row>
    <row r="145" spans="3:31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</row>
    <row r="146" spans="3:31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</row>
    <row r="147" spans="3:31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</row>
    <row r="148" spans="3:31" s="86" customFormat="1" x14ac:dyDescent="0.25">
      <c r="C148" s="86">
        <v>75</v>
      </c>
      <c r="D148" s="86">
        <v>15.8</v>
      </c>
      <c r="E148" s="86">
        <v>37.5</v>
      </c>
    </row>
    <row r="149" spans="3:31" s="86" customFormat="1" x14ac:dyDescent="0.25">
      <c r="C149" s="86">
        <v>76</v>
      </c>
      <c r="D149" s="86">
        <v>25.4</v>
      </c>
      <c r="E149" s="86">
        <v>26.8</v>
      </c>
    </row>
    <row r="150" spans="3:31" s="86" customFormat="1" x14ac:dyDescent="0.25"/>
    <row r="151" spans="3:31" s="86" customFormat="1" x14ac:dyDescent="0.25"/>
    <row r="152" spans="3:31" s="86" customFormat="1" x14ac:dyDescent="0.25"/>
    <row r="153" spans="3:31" s="86" customFormat="1" x14ac:dyDescent="0.25"/>
    <row r="154" spans="3:31" s="86" customFormat="1" x14ac:dyDescent="0.25"/>
    <row r="155" spans="3:31" s="86" customFormat="1" x14ac:dyDescent="0.25"/>
    <row r="156" spans="3:31" s="86" customFormat="1" x14ac:dyDescent="0.25"/>
    <row r="157" spans="3:31" s="86" customFormat="1" x14ac:dyDescent="0.25"/>
    <row r="158" spans="3:31" s="86" customFormat="1" x14ac:dyDescent="0.25"/>
    <row r="159" spans="3:31" s="86" customFormat="1" x14ac:dyDescent="0.25"/>
    <row r="160" spans="3:31" s="86" customFormat="1" x14ac:dyDescent="0.25"/>
    <row r="161" s="86" customFormat="1" x14ac:dyDescent="0.25"/>
    <row r="162" s="86" customFormat="1" x14ac:dyDescent="0.25"/>
    <row r="163" s="86" customFormat="1" x14ac:dyDescent="0.25"/>
    <row r="164" s="86" customFormat="1" x14ac:dyDescent="0.25"/>
    <row r="165" s="86" customFormat="1" x14ac:dyDescent="0.25"/>
    <row r="166" s="86" customFormat="1" x14ac:dyDescent="0.25"/>
    <row r="167" s="86" customFormat="1" x14ac:dyDescent="0.25"/>
    <row r="168" s="86" customFormat="1" x14ac:dyDescent="0.25"/>
    <row r="169" s="86" customFormat="1" x14ac:dyDescent="0.25"/>
    <row r="170" s="86" customFormat="1" x14ac:dyDescent="0.25"/>
    <row r="171" s="86" customFormat="1" x14ac:dyDescent="0.25"/>
    <row r="172" s="86" customFormat="1" x14ac:dyDescent="0.25"/>
    <row r="173" s="86" customFormat="1" x14ac:dyDescent="0.25"/>
    <row r="174" s="86" customFormat="1" x14ac:dyDescent="0.25"/>
    <row r="175" s="86" customFormat="1" x14ac:dyDescent="0.25"/>
    <row r="176" s="86" customFormat="1" x14ac:dyDescent="0.25"/>
    <row r="177" s="86" customFormat="1" x14ac:dyDescent="0.25"/>
    <row r="178" s="86" customFormat="1" x14ac:dyDescent="0.25"/>
    <row r="179" s="86" customFormat="1" x14ac:dyDescent="0.25"/>
    <row r="180" s="86" customFormat="1" x14ac:dyDescent="0.25"/>
    <row r="181" s="86" customFormat="1" x14ac:dyDescent="0.25"/>
    <row r="182" s="86" customFormat="1" x14ac:dyDescent="0.25"/>
    <row r="183" s="86" customFormat="1" x14ac:dyDescent="0.25"/>
    <row r="184" s="86" customFormat="1" x14ac:dyDescent="0.25"/>
    <row r="185" s="86" customFormat="1" x14ac:dyDescent="0.25"/>
    <row r="186" s="86" customFormat="1" x14ac:dyDescent="0.25"/>
    <row r="187" s="86" customFormat="1" x14ac:dyDescent="0.25"/>
    <row r="188" s="86" customFormat="1" x14ac:dyDescent="0.25"/>
    <row r="189" s="86" customFormat="1" x14ac:dyDescent="0.25"/>
    <row r="190" s="86" customFormat="1" x14ac:dyDescent="0.25"/>
    <row r="191" s="86" customFormat="1" x14ac:dyDescent="0.25"/>
    <row r="192" s="86" customFormat="1" x14ac:dyDescent="0.25"/>
    <row r="193" s="86" customFormat="1" x14ac:dyDescent="0.25"/>
    <row r="194" s="86" customFormat="1" x14ac:dyDescent="0.25"/>
    <row r="195" s="86" customFormat="1" x14ac:dyDescent="0.25"/>
  </sheetData>
  <sheetProtection sheet="1" objects="1" scenarios="1" selectLockedCells="1" selectUnlockedCells="1"/>
  <mergeCells count="24">
    <mergeCell ref="AO18:AP19"/>
    <mergeCell ref="AQ20:AS21"/>
    <mergeCell ref="B43:C43"/>
    <mergeCell ref="B37:D38"/>
    <mergeCell ref="O35:O36"/>
    <mergeCell ref="P35:P36"/>
    <mergeCell ref="Q35:Q36"/>
    <mergeCell ref="AB23:AC24"/>
    <mergeCell ref="AO6:AQ7"/>
    <mergeCell ref="C71:E72"/>
    <mergeCell ref="B44:C44"/>
    <mergeCell ref="B39:C39"/>
    <mergeCell ref="B45:C45"/>
    <mergeCell ref="B40:C40"/>
    <mergeCell ref="B41:C41"/>
    <mergeCell ref="T69:V70"/>
    <mergeCell ref="AB27:AB28"/>
    <mergeCell ref="H72:M73"/>
    <mergeCell ref="AO20:AP20"/>
    <mergeCell ref="AC69:AE70"/>
    <mergeCell ref="AO21:AP21"/>
    <mergeCell ref="X27:AA28"/>
    <mergeCell ref="B42:C42"/>
    <mergeCell ref="AQ18:AS19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AS150"/>
  <sheetViews>
    <sheetView showGridLines="0" zoomScale="30" zoomScaleNormal="30" workbookViewId="0">
      <selection activeCell="O35" sqref="O35:O45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16384" width="11.42578125" style="104"/>
  </cols>
  <sheetData>
    <row r="1" spans="3:45" ht="14.45" customHeight="1" x14ac:dyDescent="0.6">
      <c r="C1" s="3"/>
      <c r="D1" s="3"/>
      <c r="AD1" s="37"/>
    </row>
    <row r="2" spans="3:45" ht="23.45" customHeight="1" x14ac:dyDescent="0.6">
      <c r="C2" s="37"/>
      <c r="D2" s="37"/>
      <c r="AD2" s="37"/>
    </row>
    <row r="3" spans="3:45" ht="1.1499999999999999" customHeight="1" x14ac:dyDescent="0.25"/>
    <row r="4" spans="3:45" ht="19.149999999999999" customHeight="1" x14ac:dyDescent="0.25"/>
    <row r="5" spans="3:45" ht="1.9" customHeight="1" x14ac:dyDescent="0.25"/>
    <row r="6" spans="3:45" ht="14.45" customHeight="1" x14ac:dyDescent="0.25">
      <c r="AO6" s="550" t="s">
        <v>21</v>
      </c>
      <c r="AP6" s="550"/>
      <c r="AQ6" s="550"/>
      <c r="AR6" s="88"/>
      <c r="AS6" s="88"/>
    </row>
    <row r="7" spans="3:45" ht="26.45" customHeight="1" x14ac:dyDescent="0.25">
      <c r="AO7" s="550"/>
      <c r="AP7" s="550"/>
      <c r="AQ7" s="550"/>
      <c r="AR7" s="88"/>
      <c r="AS7" s="88"/>
    </row>
    <row r="8" spans="3:45" ht="15" hidden="1" customHeight="1" thickBot="1" x14ac:dyDescent="0.3">
      <c r="AO8" s="88"/>
      <c r="AP8" s="88"/>
      <c r="AQ8" s="88"/>
      <c r="AR8" s="88"/>
      <c r="AS8" s="88"/>
    </row>
    <row r="9" spans="3:45" ht="30" customHeight="1" x14ac:dyDescent="0.25">
      <c r="AO9" s="99">
        <v>1</v>
      </c>
      <c r="AP9" s="99">
        <v>2</v>
      </c>
      <c r="AQ9" s="99">
        <v>3</v>
      </c>
      <c r="AR9" s="88"/>
      <c r="AS9" s="88"/>
    </row>
    <row r="10" spans="3:45" ht="30" customHeight="1" x14ac:dyDescent="0.25">
      <c r="AO10" s="99">
        <f>IF('Balises - Cartes'!$C$33="","",'Balises - Cartes'!$C$33)</f>
        <v>20</v>
      </c>
      <c r="AP10" s="99" t="str">
        <f>IF('Balises - Cartes'!$D$33="","",'Balises - Cartes'!$D$33)</f>
        <v/>
      </c>
      <c r="AQ10" s="99" t="str">
        <f>IF('Balises - Cartes'!$E$33="","",'Balises - Cartes'!$E$33)</f>
        <v/>
      </c>
      <c r="AR10" s="88"/>
      <c r="AS10" s="88"/>
    </row>
    <row r="11" spans="3:45" ht="15" hidden="1" customHeight="1" x14ac:dyDescent="0.35">
      <c r="AO11" s="100"/>
      <c r="AP11" s="100"/>
      <c r="AQ11" s="100"/>
      <c r="AR11" s="88"/>
      <c r="AS11" s="88"/>
    </row>
    <row r="12" spans="3:45" ht="30" customHeight="1" x14ac:dyDescent="0.25">
      <c r="AO12" s="99">
        <v>4</v>
      </c>
      <c r="AP12" s="99">
        <v>5</v>
      </c>
      <c r="AQ12" s="99">
        <v>6</v>
      </c>
      <c r="AR12" s="88"/>
      <c r="AS12" s="88"/>
    </row>
    <row r="13" spans="3:45" ht="30" customHeight="1" x14ac:dyDescent="0.25">
      <c r="AO13" s="99" t="str">
        <f>IF('Balises - Cartes'!$F$33="","",'Balises - Cartes'!$F$33)</f>
        <v/>
      </c>
      <c r="AP13" s="99" t="str">
        <f>IF('Balises - Cartes'!$G$33="","",'Balises - Cartes'!$G$33)</f>
        <v/>
      </c>
      <c r="AQ13" s="99" t="str">
        <f>IF('Balises - Cartes'!$H$33="","",'Balises - Cartes'!$H$33)</f>
        <v/>
      </c>
      <c r="AR13" s="88"/>
      <c r="AS13" s="88"/>
    </row>
    <row r="14" spans="3:45" ht="1.9" customHeight="1" x14ac:dyDescent="0.25">
      <c r="AO14" s="88"/>
      <c r="AP14" s="88"/>
      <c r="AQ14" s="88">
        <v>21</v>
      </c>
      <c r="AR14" s="88"/>
      <c r="AS14" s="88"/>
    </row>
    <row r="15" spans="3:45" ht="9" customHeight="1" x14ac:dyDescent="0.25">
      <c r="AO15" s="88"/>
      <c r="AP15" s="88"/>
      <c r="AQ15" s="88"/>
      <c r="AR15" s="88"/>
      <c r="AS15" s="88"/>
    </row>
    <row r="16" spans="3:45" ht="15.6" customHeight="1" x14ac:dyDescent="0.25">
      <c r="AO16" s="88"/>
      <c r="AP16" s="88"/>
      <c r="AQ16" s="88"/>
      <c r="AR16" s="88"/>
      <c r="AS16" s="88"/>
    </row>
    <row r="17" spans="24:45" ht="22.9" customHeight="1" x14ac:dyDescent="0.4">
      <c r="AL17" s="4"/>
      <c r="AM17" s="4"/>
      <c r="AN17" s="4"/>
      <c r="AO17" s="88"/>
      <c r="AP17" s="88"/>
      <c r="AQ17" s="88"/>
      <c r="AR17" s="88"/>
      <c r="AS17" s="88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O22" s="88" t="s">
        <v>40</v>
      </c>
      <c r="AP22" s="88"/>
      <c r="AQ22" s="88"/>
      <c r="AR22" s="88"/>
      <c r="AS22" s="88"/>
    </row>
    <row r="23" spans="24:45" ht="43.15" customHeight="1" x14ac:dyDescent="0.25">
      <c r="AB23" s="551" t="s">
        <v>180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8" spans="3:31" s="86" customFormat="1" x14ac:dyDescent="0.25">
      <c r="AD68" s="86">
        <v>-11</v>
      </c>
      <c r="AE68" s="86">
        <v>10.5</v>
      </c>
    </row>
    <row r="69" spans="3:31" s="86" customFormat="1" x14ac:dyDescent="0.25">
      <c r="T69" s="536" t="s">
        <v>7</v>
      </c>
      <c r="U69" s="536"/>
      <c r="V69" s="536"/>
      <c r="X69" s="86" t="str">
        <f>IF('F3'!$AO$10=Z69,'F3'!$AO$9,IF('F3'!$AP$10=Z69,'F3'!$AP$9,IF('F3'!$AQ$10=Z69,'F3'!$AQ$9,IF('F3'!$AO$13=Z69,'F3'!$AO$12,IF('F3'!$AP$13=Z69,'F3'!$AP$12,IF('F3'!$AQ$13=Z69,'F3'!$AQ$12,""))))))</f>
        <v/>
      </c>
      <c r="Z69" s="86">
        <v>1</v>
      </c>
      <c r="AC69" s="527">
        <v>1</v>
      </c>
      <c r="AD69" s="527"/>
      <c r="AE69" s="527"/>
    </row>
    <row r="70" spans="3:31" s="86" customFormat="1" ht="17.45" customHeight="1" x14ac:dyDescent="0.25">
      <c r="T70" s="536"/>
      <c r="U70" s="536"/>
      <c r="V70" s="536"/>
      <c r="X70" s="86" t="str">
        <f>IF('F3'!$AO$10=Z70,'F3'!$AO$9,IF('F3'!$AP$10=Z70,'F3'!$AP$9,IF('F3'!$AQ$10=Z70,'F3'!$AQ$9,IF('F3'!$AO$13=Z70,'F3'!$AO$12,IF('F3'!$AP$13=Z70,'F3'!$AP$12,IF('F3'!$AQ$13=Z70,'F3'!$AQ$12,""))))))</f>
        <v/>
      </c>
      <c r="Z70" s="86">
        <f t="shared" ref="Z70:Z101" si="2">Z69+1</f>
        <v>2</v>
      </c>
      <c r="AC70" s="527"/>
      <c r="AD70" s="527"/>
      <c r="AE70" s="527"/>
    </row>
    <row r="71" spans="3:31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IF('F3'!$AO$10=Z71,'F3'!$AO$9,IF('F3'!$AP$10=Z71,'F3'!$AP$9,IF('F3'!$AQ$10=Z71,'F3'!$AQ$9,IF('F3'!$AO$13=Z71,'F3'!$AO$12,IF('F3'!$AP$13=Z71,'F3'!$AP$12,IF('F3'!$AQ$13=Z71,'F3'!$AQ$12,""))))))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</row>
    <row r="72" spans="3:31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IF('F3'!$AO$10=Z72,'F3'!$AO$9,IF('F3'!$AP$10=Z72,'F3'!$AP$9,IF('F3'!$AQ$10=Z72,'F3'!$AQ$9,IF('F3'!$AO$13=Z72,'F3'!$AO$12,IF('F3'!$AP$13=Z72,'F3'!$AP$12,IF('F3'!$AQ$13=Z72,'F3'!$AQ$12,""))))))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</row>
    <row r="73" spans="3:31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IF('F3'!$AO$10=Z73,'F3'!$AO$9,IF('F3'!$AP$10=Z73,'F3'!$AP$9,IF('F3'!$AQ$10=Z73,'F3'!$AQ$9,IF('F3'!$AO$13=Z73,'F3'!$AO$12,IF('F3'!$AP$13=Z73,'F3'!$AP$12,IF('F3'!$AQ$13=Z73,'F3'!$AQ$12,""))))))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</row>
    <row r="74" spans="3:31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IF('F3'!$AO$10=Z74,'F3'!$AO$9,IF('F3'!$AP$10=Z74,'F3'!$AP$9,IF('F3'!$AQ$10=Z74,'F3'!$AQ$9,IF('F3'!$AO$13=Z74,'F3'!$AO$12,IF('F3'!$AP$13=Z74,'F3'!$AP$12,IF('F3'!$AQ$13=Z74,'F3'!$AQ$12,""))))))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</row>
    <row r="75" spans="3:31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IF('F3'!$AO$10=Z75,'F3'!$AO$9,IF('F3'!$AP$10=Z75,'F3'!$AP$9,IF('F3'!$AQ$10=Z75,'F3'!$AQ$9,IF('F3'!$AO$13=Z75,'F3'!$AO$12,IF('F3'!$AP$13=Z75,'F3'!$AP$12,IF('F3'!$AQ$13=Z75,'F3'!$AQ$12,""))))))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</row>
    <row r="76" spans="3:31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IF('F3'!$AO$10=Z76,'F3'!$AO$9,IF('F3'!$AP$10=Z76,'F3'!$AP$9,IF('F3'!$AQ$10=Z76,'F3'!$AQ$9,IF('F3'!$AO$13=Z76,'F3'!$AO$12,IF('F3'!$AP$13=Z76,'F3'!$AP$12,IF('F3'!$AQ$13=Z76,'F3'!$AQ$12,""))))))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</row>
    <row r="77" spans="3:31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IF('F3'!$AO$10=Z77,'F3'!$AO$9,IF('F3'!$AP$10=Z77,'F3'!$AP$9,IF('F3'!$AQ$10=Z77,'F3'!$AQ$9,IF('F3'!$AO$13=Z77,'F3'!$AO$12,IF('F3'!$AP$13=Z77,'F3'!$AP$12,IF('F3'!$AQ$13=Z77,'F3'!$AQ$12,""))))))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</row>
    <row r="78" spans="3:31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IF('F3'!$AO$10=Z78,'F3'!$AO$9,IF('F3'!$AP$10=Z78,'F3'!$AP$9,IF('F3'!$AQ$10=Z78,'F3'!$AQ$9,IF('F3'!$AO$13=Z78,'F3'!$AO$12,IF('F3'!$AP$13=Z78,'F3'!$AP$12,IF('F3'!$AQ$13=Z78,'F3'!$AQ$12,""))))))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</row>
    <row r="79" spans="3:31" s="86" customForma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IF('F3'!$AO$10=Z79,'F3'!$AO$9,IF('F3'!$AP$10=Z79,'F3'!$AP$9,IF('F3'!$AQ$10=Z79,'F3'!$AQ$9,IF('F3'!$AO$13=Z79,'F3'!$AO$12,IF('F3'!$AP$13=Z79,'F3'!$AP$12,IF('F3'!$AQ$13=Z79,'F3'!$AQ$12,""))))))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</row>
    <row r="80" spans="3:31" s="86" customForma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IF('F3'!$AO$10=Z80,'F3'!$AO$9,IF('F3'!$AP$10=Z80,'F3'!$AP$9,IF('F3'!$AQ$10=Z80,'F3'!$AQ$9,IF('F3'!$AO$13=Z80,'F3'!$AO$12,IF('F3'!$AP$13=Z80,'F3'!$AP$12,IF('F3'!$AQ$13=Z80,'F3'!$AQ$12,""))))))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</row>
    <row r="81" spans="3:31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IF('F3'!$AO$10=Z81,'F3'!$AO$9,IF('F3'!$AP$10=Z81,'F3'!$AP$9,IF('F3'!$AQ$10=Z81,'F3'!$AQ$9,IF('F3'!$AO$13=Z81,'F3'!$AO$12,IF('F3'!$AP$13=Z81,'F3'!$AP$12,IF('F3'!$AQ$13=Z81,'F3'!$AQ$12,""))))))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</row>
    <row r="82" spans="3:31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IF('F3'!$AO$10=Z82,'F3'!$AO$9,IF('F3'!$AP$10=Z82,'F3'!$AP$9,IF('F3'!$AQ$10=Z82,'F3'!$AQ$9,IF('F3'!$AO$13=Z82,'F3'!$AO$12,IF('F3'!$AP$13=Z82,'F3'!$AP$12,IF('F3'!$AQ$13=Z82,'F3'!$AQ$12,""))))))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</row>
    <row r="83" spans="3:31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IF('F3'!$AO$10=Z83,'F3'!$AO$9,IF('F3'!$AP$10=Z83,'F3'!$AP$9,IF('F3'!$AQ$10=Z83,'F3'!$AQ$9,IF('F3'!$AO$13=Z83,'F3'!$AO$12,IF('F3'!$AP$13=Z83,'F3'!$AP$12,IF('F3'!$AQ$13=Z83,'F3'!$AQ$12,""))))))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</row>
    <row r="84" spans="3:31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IF('F3'!$AO$10=Z84,'F3'!$AO$9,IF('F3'!$AP$10=Z84,'F3'!$AP$9,IF('F3'!$AQ$10=Z84,'F3'!$AQ$9,IF('F3'!$AO$13=Z84,'F3'!$AO$12,IF('F3'!$AP$13=Z84,'F3'!$AP$12,IF('F3'!$AQ$13=Z84,'F3'!$AQ$12,""))))))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</row>
    <row r="85" spans="3:31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IF('F3'!$AO$10=Z85,'F3'!$AO$9,IF('F3'!$AP$10=Z85,'F3'!$AP$9,IF('F3'!$AQ$10=Z85,'F3'!$AQ$9,IF('F3'!$AO$13=Z85,'F3'!$AO$12,IF('F3'!$AP$13=Z85,'F3'!$AP$12,IF('F3'!$AQ$13=Z85,'F3'!$AQ$12,""))))))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</row>
    <row r="86" spans="3:31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IF('F3'!$AO$10=Z86,'F3'!$AO$9,IF('F3'!$AP$10=Z86,'F3'!$AP$9,IF('F3'!$AQ$10=Z86,'F3'!$AQ$9,IF('F3'!$AO$13=Z86,'F3'!$AO$12,IF('F3'!$AP$13=Z86,'F3'!$AP$12,IF('F3'!$AQ$13=Z86,'F3'!$AQ$12,""))))))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</row>
    <row r="87" spans="3:31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IF('F3'!$AO$10=Z87,'F3'!$AO$9,IF('F3'!$AP$10=Z87,'F3'!$AP$9,IF('F3'!$AQ$10=Z87,'F3'!$AQ$9,IF('F3'!$AO$13=Z87,'F3'!$AO$12,IF('F3'!$AP$13=Z87,'F3'!$AP$12,IF('F3'!$AQ$13=Z87,'F3'!$AQ$12,""))))))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</row>
    <row r="88" spans="3:31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IF('F3'!$AO$10=Z88,'F3'!$AO$9,IF('F3'!$AP$10=Z88,'F3'!$AP$9,IF('F3'!$AQ$10=Z88,'F3'!$AQ$9,IF('F3'!$AO$13=Z88,'F3'!$AO$12,IF('F3'!$AP$13=Z88,'F3'!$AP$12,IF('F3'!$AQ$13=Z88,'F3'!$AQ$12,""))))))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</row>
    <row r="89" spans="3:31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IF('F3'!$AO$10=Z89,'F3'!$AO$9,IF('F3'!$AP$10=Z89,'F3'!$AP$9,IF('F3'!$AQ$10=Z89,'F3'!$AQ$9,IF('F3'!$AO$13=Z89,'F3'!$AO$12,IF('F3'!$AP$13=Z89,'F3'!$AP$12,IF('F3'!$AQ$13=Z89,'F3'!$AQ$12,""))))))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</row>
    <row r="90" spans="3:31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IF('F3'!$AO$10=Z90,'F3'!$AO$9,IF('F3'!$AP$10=Z90,'F3'!$AP$9,IF('F3'!$AQ$10=Z90,'F3'!$AQ$9,IF('F3'!$AO$13=Z90,'F3'!$AO$12,IF('F3'!$AP$13=Z90,'F3'!$AP$12,IF('F3'!$AQ$13=Z90,'F3'!$AQ$12,""))))))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</row>
    <row r="91" spans="3:31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IF('F3'!$AO$10=Z91,'F3'!$AO$9,IF('F3'!$AP$10=Z91,'F3'!$AP$9,IF('F3'!$AQ$10=Z91,'F3'!$AQ$9,IF('F3'!$AO$13=Z91,'F3'!$AO$12,IF('F3'!$AP$13=Z91,'F3'!$AP$12,IF('F3'!$AQ$13=Z91,'F3'!$AQ$12,""))))))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</row>
    <row r="92" spans="3:31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IF('F3'!$AO$10=Z92,'F3'!$AO$9,IF('F3'!$AP$10=Z92,'F3'!$AP$9,IF('F3'!$AQ$10=Z92,'F3'!$AQ$9,IF('F3'!$AO$13=Z92,'F3'!$AO$12,IF('F3'!$AP$13=Z92,'F3'!$AP$12,IF('F3'!$AQ$13=Z92,'F3'!$AQ$12,""))))))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</row>
    <row r="93" spans="3:31" s="86" customForma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IF('F3'!$AO$10=Z93,'F3'!$AO$9,IF('F3'!$AP$10=Z93,'F3'!$AP$9,IF('F3'!$AQ$10=Z93,'F3'!$AQ$9,IF('F3'!$AO$13=Z93,'F3'!$AO$12,IF('F3'!$AP$13=Z93,'F3'!$AP$12,IF('F3'!$AQ$13=Z93,'F3'!$AQ$12,""))))))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</row>
    <row r="94" spans="3:31" s="86" customForma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IF('F3'!$AO$10=Z94,'F3'!$AO$9,IF('F3'!$AP$10=Z94,'F3'!$AP$9,IF('F3'!$AQ$10=Z94,'F3'!$AQ$9,IF('F3'!$AO$13=Z94,'F3'!$AO$12,IF('F3'!$AP$13=Z94,'F3'!$AP$12,IF('F3'!$AQ$13=Z94,'F3'!$AQ$12,""))))))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</row>
    <row r="95" spans="3:31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IF('F3'!$AO$10=Z95,'F3'!$AO$9,IF('F3'!$AP$10=Z95,'F3'!$AP$9,IF('F3'!$AQ$10=Z95,'F3'!$AQ$9,IF('F3'!$AO$13=Z95,'F3'!$AO$12,IF('F3'!$AP$13=Z95,'F3'!$AP$12,IF('F3'!$AQ$13=Z95,'F3'!$AQ$12,""))))))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</row>
    <row r="96" spans="3:31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IF('F3'!$AO$10=Z96,'F3'!$AO$9,IF('F3'!$AP$10=Z96,'F3'!$AP$9,IF('F3'!$AQ$10=Z96,'F3'!$AQ$9,IF('F3'!$AO$13=Z96,'F3'!$AO$12,IF('F3'!$AP$13=Z96,'F3'!$AP$12,IF('F3'!$AQ$13=Z96,'F3'!$AQ$12,""))))))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</row>
    <row r="97" spans="3:31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IF('F3'!$AO$10=Z97,'F3'!$AO$9,IF('F3'!$AP$10=Z97,'F3'!$AP$9,IF('F3'!$AQ$10=Z97,'F3'!$AQ$9,IF('F3'!$AO$13=Z97,'F3'!$AO$12,IF('F3'!$AP$13=Z97,'F3'!$AP$12,IF('F3'!$AQ$13=Z97,'F3'!$AQ$12,""))))))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</row>
    <row r="98" spans="3:31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IF('F3'!$AO$10=Z98,'F3'!$AO$9,IF('F3'!$AP$10=Z98,'F3'!$AP$9,IF('F3'!$AQ$10=Z98,'F3'!$AQ$9,IF('F3'!$AO$13=Z98,'F3'!$AO$12,IF('F3'!$AP$13=Z98,'F3'!$AP$12,IF('F3'!$AQ$13=Z98,'F3'!$AQ$12,""))))))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</row>
    <row r="99" spans="3:31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IF('F3'!$AO$10=Z99,'F3'!$AO$9,IF('F3'!$AP$10=Z99,'F3'!$AP$9,IF('F3'!$AQ$10=Z99,'F3'!$AQ$9,IF('F3'!$AO$13=Z99,'F3'!$AO$12,IF('F3'!$AP$13=Z99,'F3'!$AP$12,IF('F3'!$AQ$13=Z99,'F3'!$AQ$12,""))))))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</row>
    <row r="100" spans="3:31" s="86" customForma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IF('F3'!$AO$10=Z100,'F3'!$AO$9,IF('F3'!$AP$10=Z100,'F3'!$AP$9,IF('F3'!$AQ$10=Z100,'F3'!$AQ$9,IF('F3'!$AO$13=Z100,'F3'!$AO$12,IF('F3'!$AP$13=Z100,'F3'!$AP$12,IF('F3'!$AQ$13=Z100,'F3'!$AQ$12,""))))))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</row>
    <row r="101" spans="3:31" s="86" customForma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IF('F3'!$AO$10=Z101,'F3'!$AO$9,IF('F3'!$AP$10=Z101,'F3'!$AP$9,IF('F3'!$AQ$10=Z101,'F3'!$AQ$9,IF('F3'!$AO$13=Z101,'F3'!$AO$12,IF('F3'!$AP$13=Z101,'F3'!$AP$12,IF('F3'!$AQ$13=Z101,'F3'!$AQ$12,""))))))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</row>
    <row r="102" spans="3:31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IF('F3'!$AO$10=Z102,'F3'!$AO$9,IF('F3'!$AP$10=Z102,'F3'!$AP$9,IF('F3'!$AQ$10=Z102,'F3'!$AQ$9,IF('F3'!$AO$13=Z102,'F3'!$AO$12,IF('F3'!$AP$13=Z102,'F3'!$AP$12,IF('F3'!$AQ$13=Z102,'F3'!$AQ$12,""))))))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</row>
    <row r="103" spans="3:31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IF('F3'!$AO$10=Z103,'F3'!$AO$9,IF('F3'!$AP$10=Z103,'F3'!$AP$9,IF('F3'!$AQ$10=Z103,'F3'!$AQ$9,IF('F3'!$AO$13=Z103,'F3'!$AO$12,IF('F3'!$AP$13=Z103,'F3'!$AP$12,IF('F3'!$AQ$13=Z103,'F3'!$AQ$12,""))))))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</row>
    <row r="104" spans="3:31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IF('F3'!$AO$10=Z104,'F3'!$AO$9,IF('F3'!$AP$10=Z104,'F3'!$AP$9,IF('F3'!$AQ$10=Z104,'F3'!$AQ$9,IF('F3'!$AO$13=Z104,'F3'!$AO$12,IF('F3'!$AP$13=Z104,'F3'!$AP$12,IF('F3'!$AQ$13=Z104,'F3'!$AQ$12,""))))))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</row>
    <row r="105" spans="3:31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IF('F3'!$AO$10=Z105,'F3'!$AO$9,IF('F3'!$AP$10=Z105,'F3'!$AP$9,IF('F3'!$AQ$10=Z105,'F3'!$AQ$9,IF('F3'!$AO$13=Z105,'F3'!$AO$12,IF('F3'!$AP$13=Z105,'F3'!$AP$12,IF('F3'!$AQ$13=Z105,'F3'!$AQ$12,""))))))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</row>
    <row r="106" spans="3:31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IF('F3'!$AO$10=Z106,'F3'!$AO$9,IF('F3'!$AP$10=Z106,'F3'!$AP$9,IF('F3'!$AQ$10=Z106,'F3'!$AQ$9,IF('F3'!$AO$13=Z106,'F3'!$AO$12,IF('F3'!$AP$13=Z106,'F3'!$AP$12,IF('F3'!$AQ$13=Z106,'F3'!$AQ$12,""))))))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</row>
    <row r="107" spans="3:31" s="86" customForma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IF('F3'!$AO$10=Z107,'F3'!$AO$9,IF('F3'!$AP$10=Z107,'F3'!$AP$9,IF('F3'!$AQ$10=Z107,'F3'!$AQ$9,IF('F3'!$AO$13=Z107,'F3'!$AO$12,IF('F3'!$AP$13=Z107,'F3'!$AP$12,IF('F3'!$AQ$13=Z107,'F3'!$AQ$12,""))))))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</row>
    <row r="108" spans="3:31" s="86" customForma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IF('F3'!$AO$10=Z108,'F3'!$AO$9,IF('F3'!$AP$10=Z108,'F3'!$AP$9,IF('F3'!$AQ$10=Z108,'F3'!$AQ$9,IF('F3'!$AO$13=Z108,'F3'!$AO$12,IF('F3'!$AP$13=Z108,'F3'!$AP$12,IF('F3'!$AQ$13=Z108,'F3'!$AQ$12,""))))))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</row>
    <row r="109" spans="3:31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IF('F3'!$AO$10=Z109,'F3'!$AO$9,IF('F3'!$AP$10=Z109,'F3'!$AP$9,IF('F3'!$AQ$10=Z109,'F3'!$AQ$9,IF('F3'!$AO$13=Z109,'F3'!$AO$12,IF('F3'!$AP$13=Z109,'F3'!$AP$12,IF('F3'!$AQ$13=Z109,'F3'!$AQ$12,""))))))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</row>
    <row r="110" spans="3:31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IF('F3'!$AO$10=Z110,'F3'!$AO$9,IF('F3'!$AP$10=Z110,'F3'!$AP$9,IF('F3'!$AQ$10=Z110,'F3'!$AQ$9,IF('F3'!$AO$13=Z110,'F3'!$AO$12,IF('F3'!$AP$13=Z110,'F3'!$AP$12,IF('F3'!$AQ$13=Z110,'F3'!$AQ$12,""))))))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</row>
    <row r="111" spans="3:31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IF('F3'!$AO$10=Z111,'F3'!$AO$9,IF('F3'!$AP$10=Z111,'F3'!$AP$9,IF('F3'!$AQ$10=Z111,'F3'!$AQ$9,IF('F3'!$AO$13=Z111,'F3'!$AO$12,IF('F3'!$AP$13=Z111,'F3'!$AP$12,IF('F3'!$AQ$13=Z111,'F3'!$AQ$12,""))))))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</row>
    <row r="112" spans="3:31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IF('F3'!$AO$10=Z112,'F3'!$AO$9,IF('F3'!$AP$10=Z112,'F3'!$AP$9,IF('F3'!$AQ$10=Z112,'F3'!$AQ$9,IF('F3'!$AO$13=Z112,'F3'!$AO$12,IF('F3'!$AP$13=Z112,'F3'!$AP$12,IF('F3'!$AQ$13=Z112,'F3'!$AQ$12,""))))))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</row>
    <row r="113" spans="3:31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IF('F3'!$AO$10=Z113,'F3'!$AO$9,IF('F3'!$AP$10=Z113,'F3'!$AP$9,IF('F3'!$AQ$10=Z113,'F3'!$AQ$9,IF('F3'!$AO$13=Z113,'F3'!$AO$12,IF('F3'!$AP$13=Z113,'F3'!$AP$12,IF('F3'!$AQ$13=Z113,'F3'!$AQ$12,""))))))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</row>
    <row r="114" spans="3:31" s="86" customForma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IF('F3'!$AO$10=Z114,'F3'!$AO$9,IF('F3'!$AP$10=Z114,'F3'!$AP$9,IF('F3'!$AQ$10=Z114,'F3'!$AQ$9,IF('F3'!$AO$13=Z114,'F3'!$AO$12,IF('F3'!$AP$13=Z114,'F3'!$AP$12,IF('F3'!$AQ$13=Z114,'F3'!$AQ$12,""))))))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</row>
    <row r="115" spans="3:31" s="86" customForma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IF('F3'!$AO$10=Z115,'F3'!$AO$9,IF('F3'!$AP$10=Z115,'F3'!$AP$9,IF('F3'!$AQ$10=Z115,'F3'!$AQ$9,IF('F3'!$AO$13=Z115,'F3'!$AO$12,IF('F3'!$AP$13=Z115,'F3'!$AP$12,IF('F3'!$AQ$13=Z115,'F3'!$AQ$12,""))))))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</row>
    <row r="116" spans="3:31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IF('F3'!$AO$10=Z116,'F3'!$AO$9,IF('F3'!$AP$10=Z116,'F3'!$AP$9,IF('F3'!$AQ$10=Z116,'F3'!$AQ$9,IF('F3'!$AO$13=Z116,'F3'!$AO$12,IF('F3'!$AP$13=Z116,'F3'!$AP$12,IF('F3'!$AQ$13=Z116,'F3'!$AQ$12,""))))))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</row>
    <row r="117" spans="3:31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IF('F3'!$AO$10=Z117,'F3'!$AO$9,IF('F3'!$AP$10=Z117,'F3'!$AP$9,IF('F3'!$AQ$10=Z117,'F3'!$AQ$9,IF('F3'!$AO$13=Z117,'F3'!$AO$12,IF('F3'!$AP$13=Z117,'F3'!$AP$12,IF('F3'!$AQ$13=Z117,'F3'!$AQ$12,""))))))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</row>
    <row r="118" spans="3:31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IF('F3'!$AO$10=Z118,'F3'!$AO$9,IF('F3'!$AP$10=Z118,'F3'!$AP$9,IF('F3'!$AQ$10=Z118,'F3'!$AQ$9,IF('F3'!$AO$13=Z118,'F3'!$AO$12,IF('F3'!$AP$13=Z118,'F3'!$AP$12,IF('F3'!$AQ$13=Z118,'F3'!$AQ$12,""))))))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</row>
    <row r="119" spans="3:31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IF('F3'!$AO$10=Z119,'F3'!$AO$9,IF('F3'!$AP$10=Z119,'F3'!$AP$9,IF('F3'!$AQ$10=Z119,'F3'!$AQ$9,IF('F3'!$AO$13=Z119,'F3'!$AO$12,IF('F3'!$AP$13=Z119,'F3'!$AP$12,IF('F3'!$AQ$13=Z119,'F3'!$AQ$12,""))))))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</row>
    <row r="120" spans="3:31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IF('F3'!$AO$10=Z120,'F3'!$AO$9,IF('F3'!$AP$10=Z120,'F3'!$AP$9,IF('F3'!$AQ$10=Z120,'F3'!$AQ$9,IF('F3'!$AO$13=Z120,'F3'!$AO$12,IF('F3'!$AP$13=Z120,'F3'!$AP$12,IF('F3'!$AQ$13=Z120,'F3'!$AQ$12,""))))))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</row>
    <row r="121" spans="3:31" s="86" customForma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IF('F3'!$AO$10=Z121,'F3'!$AO$9,IF('F3'!$AP$10=Z121,'F3'!$AP$9,IF('F3'!$AQ$10=Z121,'F3'!$AQ$9,IF('F3'!$AO$13=Z121,'F3'!$AO$12,IF('F3'!$AP$13=Z121,'F3'!$AP$12,IF('F3'!$AQ$13=Z121,'F3'!$AQ$12,""))))))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</row>
    <row r="122" spans="3:31" s="86" customForma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IF('F3'!$AO$10=Z122,'F3'!$AO$9,IF('F3'!$AP$10=Z122,'F3'!$AP$9,IF('F3'!$AQ$10=Z122,'F3'!$AQ$9,IF('F3'!$AO$13=Z122,'F3'!$AO$12,IF('F3'!$AP$13=Z122,'F3'!$AP$12,IF('F3'!$AQ$13=Z122,'F3'!$AQ$12,""))))))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</row>
    <row r="123" spans="3:31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IF('F3'!$AO$10=Z123,'F3'!$AO$9,IF('F3'!$AP$10=Z123,'F3'!$AP$9,IF('F3'!$AQ$10=Z123,'F3'!$AQ$9,IF('F3'!$AO$13=Z123,'F3'!$AO$12,IF('F3'!$AP$13=Z123,'F3'!$AP$12,IF('F3'!$AQ$13=Z123,'F3'!$AQ$12,""))))))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</row>
    <row r="124" spans="3:31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IF('F3'!$AO$10=Z124,'F3'!$AO$9,IF('F3'!$AP$10=Z124,'F3'!$AP$9,IF('F3'!$AQ$10=Z124,'F3'!$AQ$9,IF('F3'!$AO$13=Z124,'F3'!$AO$12,IF('F3'!$AP$13=Z124,'F3'!$AP$12,IF('F3'!$AQ$13=Z124,'F3'!$AQ$12,""))))))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</row>
    <row r="125" spans="3:31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IF('F3'!$AO$10=Z125,'F3'!$AO$9,IF('F3'!$AP$10=Z125,'F3'!$AP$9,IF('F3'!$AQ$10=Z125,'F3'!$AQ$9,IF('F3'!$AO$13=Z125,'F3'!$AO$12,IF('F3'!$AP$13=Z125,'F3'!$AP$12,IF('F3'!$AQ$13=Z125,'F3'!$AQ$12,""))))))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</row>
    <row r="126" spans="3:31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IF('F3'!$AO$10=Z126,'F3'!$AO$9,IF('F3'!$AP$10=Z126,'F3'!$AP$9,IF('F3'!$AQ$10=Z126,'F3'!$AQ$9,IF('F3'!$AO$13=Z126,'F3'!$AO$12,IF('F3'!$AP$13=Z126,'F3'!$AP$12,IF('F3'!$AQ$13=Z126,'F3'!$AQ$12,""))))))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</row>
    <row r="127" spans="3:31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IF('F3'!$AO$10=Z127,'F3'!$AO$9,IF('F3'!$AP$10=Z127,'F3'!$AP$9,IF('F3'!$AQ$10=Z127,'F3'!$AQ$9,IF('F3'!$AO$13=Z127,'F3'!$AO$12,IF('F3'!$AP$13=Z127,'F3'!$AP$12,IF('F3'!$AQ$13=Z127,'F3'!$AQ$12,""))))))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</row>
    <row r="128" spans="3:31" s="86" customForma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IF('F3'!$AO$10=Z128,'F3'!$AO$9,IF('F3'!$AP$10=Z128,'F3'!$AP$9,IF('F3'!$AQ$10=Z128,'F3'!$AQ$9,IF('F3'!$AO$13=Z128,'F3'!$AO$12,IF('F3'!$AP$13=Z128,'F3'!$AP$12,IF('F3'!$AQ$13=Z128,'F3'!$AQ$12,""))))))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</row>
    <row r="129" spans="3:31" s="86" customForma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IF('F3'!$AO$10=Z129,'F3'!$AO$9,IF('F3'!$AP$10=Z129,'F3'!$AP$9,IF('F3'!$AQ$10=Z129,'F3'!$AQ$9,IF('F3'!$AO$13=Z129,'F3'!$AO$12,IF('F3'!$AP$13=Z129,'F3'!$AP$12,IF('F3'!$AQ$13=Z129,'F3'!$AQ$12,""))))))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</row>
    <row r="130" spans="3:31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IF('F3'!$AO$10=Z130,'F3'!$AO$9,IF('F3'!$AP$10=Z130,'F3'!$AP$9,IF('F3'!$AQ$10=Z130,'F3'!$AQ$9,IF('F3'!$AO$13=Z130,'F3'!$AO$12,IF('F3'!$AP$13=Z130,'F3'!$AP$12,IF('F3'!$AQ$13=Z130,'F3'!$AQ$12,""))))))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</row>
    <row r="131" spans="3:31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IF('F3'!$AO$10=Z131,'F3'!$AO$9,IF('F3'!$AP$10=Z131,'F3'!$AP$9,IF('F3'!$AQ$10=Z131,'F3'!$AQ$9,IF('F3'!$AO$13=Z131,'F3'!$AO$12,IF('F3'!$AP$13=Z131,'F3'!$AP$12,IF('F3'!$AQ$13=Z131,'F3'!$AQ$12,""))))))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</row>
    <row r="132" spans="3:31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IF('F3'!$AO$10=Z132,'F3'!$AO$9,IF('F3'!$AP$10=Z132,'F3'!$AP$9,IF('F3'!$AQ$10=Z132,'F3'!$AQ$9,IF('F3'!$AO$13=Z132,'F3'!$AO$12,IF('F3'!$AP$13=Z132,'F3'!$AP$12,IF('F3'!$AQ$13=Z132,'F3'!$AQ$12,""))))))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</row>
    <row r="133" spans="3:31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IF('F3'!$AO$10=Z133,'F3'!$AO$9,IF('F3'!$AP$10=Z133,'F3'!$AP$9,IF('F3'!$AQ$10=Z133,'F3'!$AQ$9,IF('F3'!$AO$13=Z133,'F3'!$AO$12,IF('F3'!$AP$13=Z133,'F3'!$AP$12,IF('F3'!$AQ$13=Z133,'F3'!$AQ$12,""))))))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</row>
    <row r="134" spans="3:31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IF('F3'!$AO$10=Z134,'F3'!$AO$9,IF('F3'!$AP$10=Z134,'F3'!$AP$9,IF('F3'!$AQ$10=Z134,'F3'!$AQ$9,IF('F3'!$AO$13=Z134,'F3'!$AO$12,IF('F3'!$AP$13=Z134,'F3'!$AP$12,IF('F3'!$AQ$13=Z134,'F3'!$AQ$12,""))))))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</row>
    <row r="135" spans="3:31" s="86" customForma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IF('F3'!$AO$10=Z135,'F3'!$AO$9,IF('F3'!$AP$10=Z135,'F3'!$AP$9,IF('F3'!$AQ$10=Z135,'F3'!$AQ$9,IF('F3'!$AO$13=Z135,'F3'!$AO$12,IF('F3'!$AP$13=Z135,'F3'!$AP$12,IF('F3'!$AQ$13=Z135,'F3'!$AQ$12,""))))))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</row>
    <row r="136" spans="3:31" s="86" customForma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IF('F3'!$AO$10=Z136,'F3'!$AO$9,IF('F3'!$AP$10=Z136,'F3'!$AP$9,IF('F3'!$AQ$10=Z136,'F3'!$AQ$9,IF('F3'!$AO$13=Z136,'F3'!$AO$12,IF('F3'!$AP$13=Z136,'F3'!$AP$12,IF('F3'!$AQ$13=Z136,'F3'!$AQ$12,""))))))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</row>
    <row r="137" spans="3:31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IF('F3'!$AO$10=Z137,'F3'!$AO$9,IF('F3'!$AP$10=Z137,'F3'!$AP$9,IF('F3'!$AQ$10=Z137,'F3'!$AQ$9,IF('F3'!$AO$13=Z137,'F3'!$AO$12,IF('F3'!$AP$13=Z137,'F3'!$AP$12,IF('F3'!$AQ$13=Z137,'F3'!$AQ$12,""))))))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</row>
    <row r="138" spans="3:31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IF('F3'!$AO$10=Z138,'F3'!$AO$9,IF('F3'!$AP$10=Z138,'F3'!$AP$9,IF('F3'!$AQ$10=Z138,'F3'!$AQ$9,IF('F3'!$AO$13=Z138,'F3'!$AO$12,IF('F3'!$AP$13=Z138,'F3'!$AP$12,IF('F3'!$AQ$13=Z138,'F3'!$AQ$12,""))))))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</row>
    <row r="139" spans="3:31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IF('F3'!$AO$10=Z139,'F3'!$AO$9,IF('F3'!$AP$10=Z139,'F3'!$AP$9,IF('F3'!$AQ$10=Z139,'F3'!$AQ$9,IF('F3'!$AO$13=Z139,'F3'!$AO$12,IF('F3'!$AP$13=Z139,'F3'!$AP$12,IF('F3'!$AQ$13=Z139,'F3'!$AQ$12,""))))))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</row>
    <row r="140" spans="3:31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IF('F3'!$AO$10=Z140,'F3'!$AO$9,IF('F3'!$AP$10=Z140,'F3'!$AP$9,IF('F3'!$AQ$10=Z140,'F3'!$AQ$9,IF('F3'!$AO$13=Z140,'F3'!$AO$12,IF('F3'!$AP$13=Z140,'F3'!$AP$12,IF('F3'!$AQ$13=Z140,'F3'!$AQ$12,""))))))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</row>
    <row r="141" spans="3:31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IF('F3'!$AO$10=Z141,'F3'!$AO$9,IF('F3'!$AP$10=Z141,'F3'!$AP$9,IF('F3'!$AQ$10=Z141,'F3'!$AQ$9,IF('F3'!$AO$13=Z141,'F3'!$AO$12,IF('F3'!$AP$13=Z141,'F3'!$AP$12,IF('F3'!$AQ$13=Z141,'F3'!$AQ$12,""))))))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</row>
    <row r="142" spans="3:31" s="86" customForma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IF('F3'!$AO$10=Z142,'F3'!$AO$9,IF('F3'!$AP$10=Z142,'F3'!$AP$9,IF('F3'!$AQ$10=Z142,'F3'!$AQ$9,IF('F3'!$AO$13=Z142,'F3'!$AO$12,IF('F3'!$AP$13=Z142,'F3'!$AP$12,IF('F3'!$AQ$13=Z142,'F3'!$AQ$12,""))))))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</row>
    <row r="143" spans="3:31" s="86" customForma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IF('F3'!$AO$10=Z143,'F3'!$AO$9,IF('F3'!$AP$10=Z143,'F3'!$AP$9,IF('F3'!$AQ$10=Z143,'F3'!$AQ$9,IF('F3'!$AO$13=Z143,'F3'!$AO$12,IF('F3'!$AP$13=Z143,'F3'!$AP$12,IF('F3'!$AQ$13=Z143,'F3'!$AQ$12,""))))))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</row>
    <row r="144" spans="3:31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IF('F3'!$AO$10=Z144,'F3'!$AO$9,IF('F3'!$AP$10=Z144,'F3'!$AP$9,IF('F3'!$AQ$10=Z144,'F3'!$AQ$9,IF('F3'!$AO$13=Z144,'F3'!$AO$12,IF('F3'!$AP$13=Z144,'F3'!$AP$12,IF('F3'!$AQ$13=Z144,'F3'!$AQ$12,""))))))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</row>
    <row r="145" spans="3:31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</row>
    <row r="146" spans="3:31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</row>
    <row r="147" spans="3:31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</row>
    <row r="148" spans="3:31" s="86" customFormat="1" x14ac:dyDescent="0.25">
      <c r="C148" s="86">
        <v>75</v>
      </c>
      <c r="D148" s="86">
        <v>15.8</v>
      </c>
      <c r="E148" s="86">
        <v>37.5</v>
      </c>
    </row>
    <row r="149" spans="3:31" s="86" customFormat="1" x14ac:dyDescent="0.25">
      <c r="C149" s="86">
        <v>76</v>
      </c>
      <c r="D149" s="86">
        <v>25.4</v>
      </c>
      <c r="E149" s="86">
        <v>26.8</v>
      </c>
    </row>
    <row r="150" spans="3:31" s="86" customFormat="1" x14ac:dyDescent="0.25"/>
  </sheetData>
  <sheetProtection sheet="1" objects="1" scenarios="1" selectLockedCells="1" selectUnlockedCells="1"/>
  <mergeCells count="24">
    <mergeCell ref="AO18:AP19"/>
    <mergeCell ref="AQ20:AS21"/>
    <mergeCell ref="B43:C43"/>
    <mergeCell ref="B37:D38"/>
    <mergeCell ref="O35:O36"/>
    <mergeCell ref="P35:P36"/>
    <mergeCell ref="Q35:Q36"/>
    <mergeCell ref="AB23:AC24"/>
    <mergeCell ref="AO6:AQ7"/>
    <mergeCell ref="C71:E72"/>
    <mergeCell ref="B44:C44"/>
    <mergeCell ref="B39:C39"/>
    <mergeCell ref="B45:C45"/>
    <mergeCell ref="B40:C40"/>
    <mergeCell ref="B41:C41"/>
    <mergeCell ref="T69:V70"/>
    <mergeCell ref="AB27:AB28"/>
    <mergeCell ref="H72:M73"/>
    <mergeCell ref="AO20:AP20"/>
    <mergeCell ref="AC69:AE70"/>
    <mergeCell ref="AO21:AP21"/>
    <mergeCell ref="X27:AA28"/>
    <mergeCell ref="B42:C42"/>
    <mergeCell ref="AQ18:AS19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AS151"/>
  <sheetViews>
    <sheetView showGridLines="0" zoomScale="30" zoomScaleNormal="30" workbookViewId="0">
      <selection activeCell="O35" sqref="O35:O45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16384" width="11.42578125" style="104"/>
  </cols>
  <sheetData>
    <row r="1" spans="3:45" ht="14.45" customHeight="1" x14ac:dyDescent="0.6">
      <c r="C1" s="3"/>
      <c r="D1" s="3"/>
      <c r="AD1" s="37"/>
    </row>
    <row r="2" spans="3:45" ht="23.45" customHeight="1" x14ac:dyDescent="0.6">
      <c r="C2" s="37"/>
      <c r="D2" s="37"/>
      <c r="AD2" s="37"/>
    </row>
    <row r="3" spans="3:45" ht="1.1499999999999999" customHeight="1" x14ac:dyDescent="0.25"/>
    <row r="4" spans="3:45" ht="19.149999999999999" customHeight="1" x14ac:dyDescent="0.25"/>
    <row r="5" spans="3:45" ht="1.9" customHeight="1" x14ac:dyDescent="0.25"/>
    <row r="6" spans="3:45" ht="14.45" customHeight="1" x14ac:dyDescent="0.25">
      <c r="AO6" s="550" t="s">
        <v>21</v>
      </c>
      <c r="AP6" s="550"/>
      <c r="AQ6" s="550"/>
      <c r="AR6" s="88"/>
      <c r="AS6" s="88"/>
    </row>
    <row r="7" spans="3:45" ht="26.45" customHeight="1" x14ac:dyDescent="0.25">
      <c r="AO7" s="550"/>
      <c r="AP7" s="550"/>
      <c r="AQ7" s="550"/>
      <c r="AR7" s="88"/>
      <c r="AS7" s="88"/>
    </row>
    <row r="8" spans="3:45" ht="15" hidden="1" customHeight="1" thickBot="1" x14ac:dyDescent="0.3">
      <c r="AO8" s="88"/>
      <c r="AP8" s="88"/>
      <c r="AQ8" s="88"/>
      <c r="AR8" s="88"/>
      <c r="AS8" s="88"/>
    </row>
    <row r="9" spans="3:45" ht="30" customHeight="1" x14ac:dyDescent="0.25">
      <c r="AO9" s="99">
        <v>1</v>
      </c>
      <c r="AP9" s="99">
        <v>2</v>
      </c>
      <c r="AQ9" s="99">
        <v>3</v>
      </c>
      <c r="AR9" s="88"/>
      <c r="AS9" s="88"/>
    </row>
    <row r="10" spans="3:45" ht="30" customHeight="1" x14ac:dyDescent="0.25">
      <c r="AO10" s="99">
        <f>IF('Balises - Cartes'!$C$34="","",'Balises - Cartes'!$C$34)</f>
        <v>20</v>
      </c>
      <c r="AP10" s="99" t="str">
        <f>IF('Balises - Cartes'!$D$34="","",'Balises - Cartes'!$D$34)</f>
        <v/>
      </c>
      <c r="AQ10" s="99" t="str">
        <f>IF('Balises - Cartes'!$E$34="","",'Balises - Cartes'!$E$34)</f>
        <v/>
      </c>
      <c r="AR10" s="88"/>
      <c r="AS10" s="88"/>
    </row>
    <row r="11" spans="3:45" ht="15" hidden="1" customHeight="1" x14ac:dyDescent="0.35">
      <c r="AO11" s="100"/>
      <c r="AP11" s="100"/>
      <c r="AQ11" s="100"/>
      <c r="AR11" s="88"/>
      <c r="AS11" s="88"/>
    </row>
    <row r="12" spans="3:45" ht="30" customHeight="1" x14ac:dyDescent="0.25">
      <c r="AO12" s="99">
        <v>4</v>
      </c>
      <c r="AP12" s="99">
        <v>5</v>
      </c>
      <c r="AQ12" s="99">
        <v>6</v>
      </c>
      <c r="AR12" s="88"/>
      <c r="AS12" s="88"/>
    </row>
    <row r="13" spans="3:45" ht="30" customHeight="1" x14ac:dyDescent="0.25">
      <c r="AO13" s="99" t="str">
        <f>IF('Balises - Cartes'!$F$34="","",'Balises - Cartes'!$F$34)</f>
        <v/>
      </c>
      <c r="AP13" s="99" t="str">
        <f>IF('Balises - Cartes'!$G$34="","",'Balises - Cartes'!$G$34)</f>
        <v/>
      </c>
      <c r="AQ13" s="99" t="str">
        <f>IF('Balises - Cartes'!$H$34="","",'Balises - Cartes'!$H$34)</f>
        <v/>
      </c>
      <c r="AR13" s="88"/>
      <c r="AS13" s="88"/>
    </row>
    <row r="14" spans="3:45" ht="1.9" customHeight="1" x14ac:dyDescent="0.25">
      <c r="AO14" s="88"/>
      <c r="AP14" s="88"/>
      <c r="AQ14" s="88">
        <v>21</v>
      </c>
      <c r="AR14" s="88"/>
      <c r="AS14" s="88"/>
    </row>
    <row r="15" spans="3:45" ht="9" customHeight="1" x14ac:dyDescent="0.25">
      <c r="AO15" s="88"/>
      <c r="AP15" s="88"/>
      <c r="AQ15" s="88"/>
      <c r="AR15" s="88"/>
      <c r="AS15" s="88"/>
    </row>
    <row r="16" spans="3:45" ht="15.6" customHeight="1" x14ac:dyDescent="0.25">
      <c r="AO16" s="88"/>
      <c r="AP16" s="88"/>
      <c r="AQ16" s="88"/>
      <c r="AR16" s="88"/>
      <c r="AS16" s="88"/>
    </row>
    <row r="17" spans="24:45" ht="22.9" customHeight="1" x14ac:dyDescent="0.4">
      <c r="AL17" s="4"/>
      <c r="AM17" s="4"/>
      <c r="AN17" s="4"/>
      <c r="AO17" s="88"/>
      <c r="AP17" s="88"/>
      <c r="AQ17" s="88"/>
      <c r="AR17" s="88"/>
      <c r="AS17" s="88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O22" s="88" t="s">
        <v>40</v>
      </c>
      <c r="AP22" s="88"/>
      <c r="AQ22" s="88"/>
      <c r="AR22" s="88"/>
      <c r="AS22" s="88"/>
    </row>
    <row r="23" spans="24:45" ht="43.15" customHeight="1" x14ac:dyDescent="0.25">
      <c r="AB23" s="551" t="s">
        <v>181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8" spans="3:31" s="86" customFormat="1" x14ac:dyDescent="0.25">
      <c r="AD68" s="86">
        <v>-11</v>
      </c>
      <c r="AE68" s="86">
        <v>10.5</v>
      </c>
    </row>
    <row r="69" spans="3:31" s="86" customFormat="1" x14ac:dyDescent="0.25">
      <c r="T69" s="536" t="s">
        <v>7</v>
      </c>
      <c r="U69" s="536"/>
      <c r="V69" s="536"/>
      <c r="X69" s="86" t="str">
        <f>IF('F4'!$AO$10=Z69,'F4'!$AO$9,IF('F4'!$AP$10=Z69,'F4'!$AP$9,IF('F4'!$AQ$10=Z69,'F4'!$AQ$9,IF('F4'!$AO$13=Z69,'F4'!$AO$12,IF('F4'!$AP$13=Z69,'F4'!$AP$12,IF('F4'!$AQ$13=Z69,'F4'!$AQ$12,""))))))</f>
        <v/>
      </c>
      <c r="Z69" s="86">
        <v>1</v>
      </c>
      <c r="AC69" s="527">
        <v>1</v>
      </c>
      <c r="AD69" s="527"/>
      <c r="AE69" s="527"/>
    </row>
    <row r="70" spans="3:31" s="86" customFormat="1" ht="17.45" customHeight="1" x14ac:dyDescent="0.25">
      <c r="T70" s="536"/>
      <c r="U70" s="536"/>
      <c r="V70" s="536"/>
      <c r="X70" s="86" t="str">
        <f>IF('F4'!$AO$10=Z70,'F4'!$AO$9,IF('F4'!$AP$10=Z70,'F4'!$AP$9,IF('F4'!$AQ$10=Z70,'F4'!$AQ$9,IF('F4'!$AO$13=Z70,'F4'!$AO$12,IF('F4'!$AP$13=Z70,'F4'!$AP$12,IF('F4'!$AQ$13=Z70,'F4'!$AQ$12,""))))))</f>
        <v/>
      </c>
      <c r="Z70" s="86">
        <f t="shared" ref="Z70:Z101" si="2">Z69+1</f>
        <v>2</v>
      </c>
      <c r="AC70" s="527"/>
      <c r="AD70" s="527"/>
      <c r="AE70" s="527"/>
    </row>
    <row r="71" spans="3:31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IF('F4'!$AO$10=Z71,'F4'!$AO$9,IF('F4'!$AP$10=Z71,'F4'!$AP$9,IF('F4'!$AQ$10=Z71,'F4'!$AQ$9,IF('F4'!$AO$13=Z71,'F4'!$AO$12,IF('F4'!$AP$13=Z71,'F4'!$AP$12,IF('F4'!$AQ$13=Z71,'F4'!$AQ$12,""))))))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</row>
    <row r="72" spans="3:31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IF('F4'!$AO$10=Z72,'F4'!$AO$9,IF('F4'!$AP$10=Z72,'F4'!$AP$9,IF('F4'!$AQ$10=Z72,'F4'!$AQ$9,IF('F4'!$AO$13=Z72,'F4'!$AO$12,IF('F4'!$AP$13=Z72,'F4'!$AP$12,IF('F4'!$AQ$13=Z72,'F4'!$AQ$12,""))))))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</row>
    <row r="73" spans="3:31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IF('F4'!$AO$10=Z73,'F4'!$AO$9,IF('F4'!$AP$10=Z73,'F4'!$AP$9,IF('F4'!$AQ$10=Z73,'F4'!$AQ$9,IF('F4'!$AO$13=Z73,'F4'!$AO$12,IF('F4'!$AP$13=Z73,'F4'!$AP$12,IF('F4'!$AQ$13=Z73,'F4'!$AQ$12,""))))))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</row>
    <row r="74" spans="3:31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IF('F4'!$AO$10=Z74,'F4'!$AO$9,IF('F4'!$AP$10=Z74,'F4'!$AP$9,IF('F4'!$AQ$10=Z74,'F4'!$AQ$9,IF('F4'!$AO$13=Z74,'F4'!$AO$12,IF('F4'!$AP$13=Z74,'F4'!$AP$12,IF('F4'!$AQ$13=Z74,'F4'!$AQ$12,""))))))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</row>
    <row r="75" spans="3:31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IF('F4'!$AO$10=Z75,'F4'!$AO$9,IF('F4'!$AP$10=Z75,'F4'!$AP$9,IF('F4'!$AQ$10=Z75,'F4'!$AQ$9,IF('F4'!$AO$13=Z75,'F4'!$AO$12,IF('F4'!$AP$13=Z75,'F4'!$AP$12,IF('F4'!$AQ$13=Z75,'F4'!$AQ$12,""))))))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</row>
    <row r="76" spans="3:31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IF('F4'!$AO$10=Z76,'F4'!$AO$9,IF('F4'!$AP$10=Z76,'F4'!$AP$9,IF('F4'!$AQ$10=Z76,'F4'!$AQ$9,IF('F4'!$AO$13=Z76,'F4'!$AO$12,IF('F4'!$AP$13=Z76,'F4'!$AP$12,IF('F4'!$AQ$13=Z76,'F4'!$AQ$12,""))))))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</row>
    <row r="77" spans="3:31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IF('F4'!$AO$10=Z77,'F4'!$AO$9,IF('F4'!$AP$10=Z77,'F4'!$AP$9,IF('F4'!$AQ$10=Z77,'F4'!$AQ$9,IF('F4'!$AO$13=Z77,'F4'!$AO$12,IF('F4'!$AP$13=Z77,'F4'!$AP$12,IF('F4'!$AQ$13=Z77,'F4'!$AQ$12,""))))))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</row>
    <row r="78" spans="3:31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IF('F4'!$AO$10=Z78,'F4'!$AO$9,IF('F4'!$AP$10=Z78,'F4'!$AP$9,IF('F4'!$AQ$10=Z78,'F4'!$AQ$9,IF('F4'!$AO$13=Z78,'F4'!$AO$12,IF('F4'!$AP$13=Z78,'F4'!$AP$12,IF('F4'!$AQ$13=Z78,'F4'!$AQ$12,""))))))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</row>
    <row r="79" spans="3:31" s="86" customForma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IF('F4'!$AO$10=Z79,'F4'!$AO$9,IF('F4'!$AP$10=Z79,'F4'!$AP$9,IF('F4'!$AQ$10=Z79,'F4'!$AQ$9,IF('F4'!$AO$13=Z79,'F4'!$AO$12,IF('F4'!$AP$13=Z79,'F4'!$AP$12,IF('F4'!$AQ$13=Z79,'F4'!$AQ$12,""))))))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</row>
    <row r="80" spans="3:31" s="86" customForma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IF('F4'!$AO$10=Z80,'F4'!$AO$9,IF('F4'!$AP$10=Z80,'F4'!$AP$9,IF('F4'!$AQ$10=Z80,'F4'!$AQ$9,IF('F4'!$AO$13=Z80,'F4'!$AO$12,IF('F4'!$AP$13=Z80,'F4'!$AP$12,IF('F4'!$AQ$13=Z80,'F4'!$AQ$12,""))))))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</row>
    <row r="81" spans="3:31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IF('F4'!$AO$10=Z81,'F4'!$AO$9,IF('F4'!$AP$10=Z81,'F4'!$AP$9,IF('F4'!$AQ$10=Z81,'F4'!$AQ$9,IF('F4'!$AO$13=Z81,'F4'!$AO$12,IF('F4'!$AP$13=Z81,'F4'!$AP$12,IF('F4'!$AQ$13=Z81,'F4'!$AQ$12,""))))))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</row>
    <row r="82" spans="3:31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IF('F4'!$AO$10=Z82,'F4'!$AO$9,IF('F4'!$AP$10=Z82,'F4'!$AP$9,IF('F4'!$AQ$10=Z82,'F4'!$AQ$9,IF('F4'!$AO$13=Z82,'F4'!$AO$12,IF('F4'!$AP$13=Z82,'F4'!$AP$12,IF('F4'!$AQ$13=Z82,'F4'!$AQ$12,""))))))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</row>
    <row r="83" spans="3:31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IF('F4'!$AO$10=Z83,'F4'!$AO$9,IF('F4'!$AP$10=Z83,'F4'!$AP$9,IF('F4'!$AQ$10=Z83,'F4'!$AQ$9,IF('F4'!$AO$13=Z83,'F4'!$AO$12,IF('F4'!$AP$13=Z83,'F4'!$AP$12,IF('F4'!$AQ$13=Z83,'F4'!$AQ$12,""))))))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</row>
    <row r="84" spans="3:31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IF('F4'!$AO$10=Z84,'F4'!$AO$9,IF('F4'!$AP$10=Z84,'F4'!$AP$9,IF('F4'!$AQ$10=Z84,'F4'!$AQ$9,IF('F4'!$AO$13=Z84,'F4'!$AO$12,IF('F4'!$AP$13=Z84,'F4'!$AP$12,IF('F4'!$AQ$13=Z84,'F4'!$AQ$12,""))))))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</row>
    <row r="85" spans="3:31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IF('F4'!$AO$10=Z85,'F4'!$AO$9,IF('F4'!$AP$10=Z85,'F4'!$AP$9,IF('F4'!$AQ$10=Z85,'F4'!$AQ$9,IF('F4'!$AO$13=Z85,'F4'!$AO$12,IF('F4'!$AP$13=Z85,'F4'!$AP$12,IF('F4'!$AQ$13=Z85,'F4'!$AQ$12,""))))))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</row>
    <row r="86" spans="3:31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IF('F4'!$AO$10=Z86,'F4'!$AO$9,IF('F4'!$AP$10=Z86,'F4'!$AP$9,IF('F4'!$AQ$10=Z86,'F4'!$AQ$9,IF('F4'!$AO$13=Z86,'F4'!$AO$12,IF('F4'!$AP$13=Z86,'F4'!$AP$12,IF('F4'!$AQ$13=Z86,'F4'!$AQ$12,""))))))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</row>
    <row r="87" spans="3:31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IF('F4'!$AO$10=Z87,'F4'!$AO$9,IF('F4'!$AP$10=Z87,'F4'!$AP$9,IF('F4'!$AQ$10=Z87,'F4'!$AQ$9,IF('F4'!$AO$13=Z87,'F4'!$AO$12,IF('F4'!$AP$13=Z87,'F4'!$AP$12,IF('F4'!$AQ$13=Z87,'F4'!$AQ$12,""))))))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</row>
    <row r="88" spans="3:31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IF('F4'!$AO$10=Z88,'F4'!$AO$9,IF('F4'!$AP$10=Z88,'F4'!$AP$9,IF('F4'!$AQ$10=Z88,'F4'!$AQ$9,IF('F4'!$AO$13=Z88,'F4'!$AO$12,IF('F4'!$AP$13=Z88,'F4'!$AP$12,IF('F4'!$AQ$13=Z88,'F4'!$AQ$12,""))))))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</row>
    <row r="89" spans="3:31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IF('F4'!$AO$10=Z89,'F4'!$AO$9,IF('F4'!$AP$10=Z89,'F4'!$AP$9,IF('F4'!$AQ$10=Z89,'F4'!$AQ$9,IF('F4'!$AO$13=Z89,'F4'!$AO$12,IF('F4'!$AP$13=Z89,'F4'!$AP$12,IF('F4'!$AQ$13=Z89,'F4'!$AQ$12,""))))))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</row>
    <row r="90" spans="3:31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IF('F4'!$AO$10=Z90,'F4'!$AO$9,IF('F4'!$AP$10=Z90,'F4'!$AP$9,IF('F4'!$AQ$10=Z90,'F4'!$AQ$9,IF('F4'!$AO$13=Z90,'F4'!$AO$12,IF('F4'!$AP$13=Z90,'F4'!$AP$12,IF('F4'!$AQ$13=Z90,'F4'!$AQ$12,""))))))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</row>
    <row r="91" spans="3:31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IF('F4'!$AO$10=Z91,'F4'!$AO$9,IF('F4'!$AP$10=Z91,'F4'!$AP$9,IF('F4'!$AQ$10=Z91,'F4'!$AQ$9,IF('F4'!$AO$13=Z91,'F4'!$AO$12,IF('F4'!$AP$13=Z91,'F4'!$AP$12,IF('F4'!$AQ$13=Z91,'F4'!$AQ$12,""))))))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</row>
    <row r="92" spans="3:31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IF('F4'!$AO$10=Z92,'F4'!$AO$9,IF('F4'!$AP$10=Z92,'F4'!$AP$9,IF('F4'!$AQ$10=Z92,'F4'!$AQ$9,IF('F4'!$AO$13=Z92,'F4'!$AO$12,IF('F4'!$AP$13=Z92,'F4'!$AP$12,IF('F4'!$AQ$13=Z92,'F4'!$AQ$12,""))))))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</row>
    <row r="93" spans="3:31" s="86" customForma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IF('F4'!$AO$10=Z93,'F4'!$AO$9,IF('F4'!$AP$10=Z93,'F4'!$AP$9,IF('F4'!$AQ$10=Z93,'F4'!$AQ$9,IF('F4'!$AO$13=Z93,'F4'!$AO$12,IF('F4'!$AP$13=Z93,'F4'!$AP$12,IF('F4'!$AQ$13=Z93,'F4'!$AQ$12,""))))))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</row>
    <row r="94" spans="3:31" s="86" customForma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IF('F4'!$AO$10=Z94,'F4'!$AO$9,IF('F4'!$AP$10=Z94,'F4'!$AP$9,IF('F4'!$AQ$10=Z94,'F4'!$AQ$9,IF('F4'!$AO$13=Z94,'F4'!$AO$12,IF('F4'!$AP$13=Z94,'F4'!$AP$12,IF('F4'!$AQ$13=Z94,'F4'!$AQ$12,""))))))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</row>
    <row r="95" spans="3:31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IF('F4'!$AO$10=Z95,'F4'!$AO$9,IF('F4'!$AP$10=Z95,'F4'!$AP$9,IF('F4'!$AQ$10=Z95,'F4'!$AQ$9,IF('F4'!$AO$13=Z95,'F4'!$AO$12,IF('F4'!$AP$13=Z95,'F4'!$AP$12,IF('F4'!$AQ$13=Z95,'F4'!$AQ$12,""))))))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</row>
    <row r="96" spans="3:31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IF('F4'!$AO$10=Z96,'F4'!$AO$9,IF('F4'!$AP$10=Z96,'F4'!$AP$9,IF('F4'!$AQ$10=Z96,'F4'!$AQ$9,IF('F4'!$AO$13=Z96,'F4'!$AO$12,IF('F4'!$AP$13=Z96,'F4'!$AP$12,IF('F4'!$AQ$13=Z96,'F4'!$AQ$12,""))))))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</row>
    <row r="97" spans="3:31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IF('F4'!$AO$10=Z97,'F4'!$AO$9,IF('F4'!$AP$10=Z97,'F4'!$AP$9,IF('F4'!$AQ$10=Z97,'F4'!$AQ$9,IF('F4'!$AO$13=Z97,'F4'!$AO$12,IF('F4'!$AP$13=Z97,'F4'!$AP$12,IF('F4'!$AQ$13=Z97,'F4'!$AQ$12,""))))))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</row>
    <row r="98" spans="3:31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IF('F4'!$AO$10=Z98,'F4'!$AO$9,IF('F4'!$AP$10=Z98,'F4'!$AP$9,IF('F4'!$AQ$10=Z98,'F4'!$AQ$9,IF('F4'!$AO$13=Z98,'F4'!$AO$12,IF('F4'!$AP$13=Z98,'F4'!$AP$12,IF('F4'!$AQ$13=Z98,'F4'!$AQ$12,""))))))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</row>
    <row r="99" spans="3:31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IF('F4'!$AO$10=Z99,'F4'!$AO$9,IF('F4'!$AP$10=Z99,'F4'!$AP$9,IF('F4'!$AQ$10=Z99,'F4'!$AQ$9,IF('F4'!$AO$13=Z99,'F4'!$AO$12,IF('F4'!$AP$13=Z99,'F4'!$AP$12,IF('F4'!$AQ$13=Z99,'F4'!$AQ$12,""))))))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</row>
    <row r="100" spans="3:31" s="86" customForma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IF('F4'!$AO$10=Z100,'F4'!$AO$9,IF('F4'!$AP$10=Z100,'F4'!$AP$9,IF('F4'!$AQ$10=Z100,'F4'!$AQ$9,IF('F4'!$AO$13=Z100,'F4'!$AO$12,IF('F4'!$AP$13=Z100,'F4'!$AP$12,IF('F4'!$AQ$13=Z100,'F4'!$AQ$12,""))))))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</row>
    <row r="101" spans="3:31" s="86" customForma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IF('F4'!$AO$10=Z101,'F4'!$AO$9,IF('F4'!$AP$10=Z101,'F4'!$AP$9,IF('F4'!$AQ$10=Z101,'F4'!$AQ$9,IF('F4'!$AO$13=Z101,'F4'!$AO$12,IF('F4'!$AP$13=Z101,'F4'!$AP$12,IF('F4'!$AQ$13=Z101,'F4'!$AQ$12,""))))))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</row>
    <row r="102" spans="3:31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IF('F4'!$AO$10=Z102,'F4'!$AO$9,IF('F4'!$AP$10=Z102,'F4'!$AP$9,IF('F4'!$AQ$10=Z102,'F4'!$AQ$9,IF('F4'!$AO$13=Z102,'F4'!$AO$12,IF('F4'!$AP$13=Z102,'F4'!$AP$12,IF('F4'!$AQ$13=Z102,'F4'!$AQ$12,""))))))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</row>
    <row r="103" spans="3:31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IF('F4'!$AO$10=Z103,'F4'!$AO$9,IF('F4'!$AP$10=Z103,'F4'!$AP$9,IF('F4'!$AQ$10=Z103,'F4'!$AQ$9,IF('F4'!$AO$13=Z103,'F4'!$AO$12,IF('F4'!$AP$13=Z103,'F4'!$AP$12,IF('F4'!$AQ$13=Z103,'F4'!$AQ$12,""))))))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</row>
    <row r="104" spans="3:31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IF('F4'!$AO$10=Z104,'F4'!$AO$9,IF('F4'!$AP$10=Z104,'F4'!$AP$9,IF('F4'!$AQ$10=Z104,'F4'!$AQ$9,IF('F4'!$AO$13=Z104,'F4'!$AO$12,IF('F4'!$AP$13=Z104,'F4'!$AP$12,IF('F4'!$AQ$13=Z104,'F4'!$AQ$12,""))))))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</row>
    <row r="105" spans="3:31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IF('F4'!$AO$10=Z105,'F4'!$AO$9,IF('F4'!$AP$10=Z105,'F4'!$AP$9,IF('F4'!$AQ$10=Z105,'F4'!$AQ$9,IF('F4'!$AO$13=Z105,'F4'!$AO$12,IF('F4'!$AP$13=Z105,'F4'!$AP$12,IF('F4'!$AQ$13=Z105,'F4'!$AQ$12,""))))))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</row>
    <row r="106" spans="3:31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IF('F4'!$AO$10=Z106,'F4'!$AO$9,IF('F4'!$AP$10=Z106,'F4'!$AP$9,IF('F4'!$AQ$10=Z106,'F4'!$AQ$9,IF('F4'!$AO$13=Z106,'F4'!$AO$12,IF('F4'!$AP$13=Z106,'F4'!$AP$12,IF('F4'!$AQ$13=Z106,'F4'!$AQ$12,""))))))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</row>
    <row r="107" spans="3:31" s="86" customForma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IF('F4'!$AO$10=Z107,'F4'!$AO$9,IF('F4'!$AP$10=Z107,'F4'!$AP$9,IF('F4'!$AQ$10=Z107,'F4'!$AQ$9,IF('F4'!$AO$13=Z107,'F4'!$AO$12,IF('F4'!$AP$13=Z107,'F4'!$AP$12,IF('F4'!$AQ$13=Z107,'F4'!$AQ$12,""))))))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</row>
    <row r="108" spans="3:31" s="86" customForma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IF('F4'!$AO$10=Z108,'F4'!$AO$9,IF('F4'!$AP$10=Z108,'F4'!$AP$9,IF('F4'!$AQ$10=Z108,'F4'!$AQ$9,IF('F4'!$AO$13=Z108,'F4'!$AO$12,IF('F4'!$AP$13=Z108,'F4'!$AP$12,IF('F4'!$AQ$13=Z108,'F4'!$AQ$12,""))))))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</row>
    <row r="109" spans="3:31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IF('F4'!$AO$10=Z109,'F4'!$AO$9,IF('F4'!$AP$10=Z109,'F4'!$AP$9,IF('F4'!$AQ$10=Z109,'F4'!$AQ$9,IF('F4'!$AO$13=Z109,'F4'!$AO$12,IF('F4'!$AP$13=Z109,'F4'!$AP$12,IF('F4'!$AQ$13=Z109,'F4'!$AQ$12,""))))))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</row>
    <row r="110" spans="3:31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IF('F4'!$AO$10=Z110,'F4'!$AO$9,IF('F4'!$AP$10=Z110,'F4'!$AP$9,IF('F4'!$AQ$10=Z110,'F4'!$AQ$9,IF('F4'!$AO$13=Z110,'F4'!$AO$12,IF('F4'!$AP$13=Z110,'F4'!$AP$12,IF('F4'!$AQ$13=Z110,'F4'!$AQ$12,""))))))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</row>
    <row r="111" spans="3:31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IF('F4'!$AO$10=Z111,'F4'!$AO$9,IF('F4'!$AP$10=Z111,'F4'!$AP$9,IF('F4'!$AQ$10=Z111,'F4'!$AQ$9,IF('F4'!$AO$13=Z111,'F4'!$AO$12,IF('F4'!$AP$13=Z111,'F4'!$AP$12,IF('F4'!$AQ$13=Z111,'F4'!$AQ$12,""))))))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</row>
    <row r="112" spans="3:31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IF('F4'!$AO$10=Z112,'F4'!$AO$9,IF('F4'!$AP$10=Z112,'F4'!$AP$9,IF('F4'!$AQ$10=Z112,'F4'!$AQ$9,IF('F4'!$AO$13=Z112,'F4'!$AO$12,IF('F4'!$AP$13=Z112,'F4'!$AP$12,IF('F4'!$AQ$13=Z112,'F4'!$AQ$12,""))))))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</row>
    <row r="113" spans="3:31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IF('F4'!$AO$10=Z113,'F4'!$AO$9,IF('F4'!$AP$10=Z113,'F4'!$AP$9,IF('F4'!$AQ$10=Z113,'F4'!$AQ$9,IF('F4'!$AO$13=Z113,'F4'!$AO$12,IF('F4'!$AP$13=Z113,'F4'!$AP$12,IF('F4'!$AQ$13=Z113,'F4'!$AQ$12,""))))))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</row>
    <row r="114" spans="3:31" s="86" customForma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IF('F4'!$AO$10=Z114,'F4'!$AO$9,IF('F4'!$AP$10=Z114,'F4'!$AP$9,IF('F4'!$AQ$10=Z114,'F4'!$AQ$9,IF('F4'!$AO$13=Z114,'F4'!$AO$12,IF('F4'!$AP$13=Z114,'F4'!$AP$12,IF('F4'!$AQ$13=Z114,'F4'!$AQ$12,""))))))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</row>
    <row r="115" spans="3:31" s="86" customForma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IF('F4'!$AO$10=Z115,'F4'!$AO$9,IF('F4'!$AP$10=Z115,'F4'!$AP$9,IF('F4'!$AQ$10=Z115,'F4'!$AQ$9,IF('F4'!$AO$13=Z115,'F4'!$AO$12,IF('F4'!$AP$13=Z115,'F4'!$AP$12,IF('F4'!$AQ$13=Z115,'F4'!$AQ$12,""))))))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</row>
    <row r="116" spans="3:31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IF('F4'!$AO$10=Z116,'F4'!$AO$9,IF('F4'!$AP$10=Z116,'F4'!$AP$9,IF('F4'!$AQ$10=Z116,'F4'!$AQ$9,IF('F4'!$AO$13=Z116,'F4'!$AO$12,IF('F4'!$AP$13=Z116,'F4'!$AP$12,IF('F4'!$AQ$13=Z116,'F4'!$AQ$12,""))))))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</row>
    <row r="117" spans="3:31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IF('F4'!$AO$10=Z117,'F4'!$AO$9,IF('F4'!$AP$10=Z117,'F4'!$AP$9,IF('F4'!$AQ$10=Z117,'F4'!$AQ$9,IF('F4'!$AO$13=Z117,'F4'!$AO$12,IF('F4'!$AP$13=Z117,'F4'!$AP$12,IF('F4'!$AQ$13=Z117,'F4'!$AQ$12,""))))))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</row>
    <row r="118" spans="3:31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IF('F4'!$AO$10=Z118,'F4'!$AO$9,IF('F4'!$AP$10=Z118,'F4'!$AP$9,IF('F4'!$AQ$10=Z118,'F4'!$AQ$9,IF('F4'!$AO$13=Z118,'F4'!$AO$12,IF('F4'!$AP$13=Z118,'F4'!$AP$12,IF('F4'!$AQ$13=Z118,'F4'!$AQ$12,""))))))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</row>
    <row r="119" spans="3:31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IF('F4'!$AO$10=Z119,'F4'!$AO$9,IF('F4'!$AP$10=Z119,'F4'!$AP$9,IF('F4'!$AQ$10=Z119,'F4'!$AQ$9,IF('F4'!$AO$13=Z119,'F4'!$AO$12,IF('F4'!$AP$13=Z119,'F4'!$AP$12,IF('F4'!$AQ$13=Z119,'F4'!$AQ$12,""))))))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</row>
    <row r="120" spans="3:31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IF('F4'!$AO$10=Z120,'F4'!$AO$9,IF('F4'!$AP$10=Z120,'F4'!$AP$9,IF('F4'!$AQ$10=Z120,'F4'!$AQ$9,IF('F4'!$AO$13=Z120,'F4'!$AO$12,IF('F4'!$AP$13=Z120,'F4'!$AP$12,IF('F4'!$AQ$13=Z120,'F4'!$AQ$12,""))))))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</row>
    <row r="121" spans="3:31" s="86" customForma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IF('F4'!$AO$10=Z121,'F4'!$AO$9,IF('F4'!$AP$10=Z121,'F4'!$AP$9,IF('F4'!$AQ$10=Z121,'F4'!$AQ$9,IF('F4'!$AO$13=Z121,'F4'!$AO$12,IF('F4'!$AP$13=Z121,'F4'!$AP$12,IF('F4'!$AQ$13=Z121,'F4'!$AQ$12,""))))))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</row>
    <row r="122" spans="3:31" s="86" customForma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IF('F4'!$AO$10=Z122,'F4'!$AO$9,IF('F4'!$AP$10=Z122,'F4'!$AP$9,IF('F4'!$AQ$10=Z122,'F4'!$AQ$9,IF('F4'!$AO$13=Z122,'F4'!$AO$12,IF('F4'!$AP$13=Z122,'F4'!$AP$12,IF('F4'!$AQ$13=Z122,'F4'!$AQ$12,""))))))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</row>
    <row r="123" spans="3:31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IF('F4'!$AO$10=Z123,'F4'!$AO$9,IF('F4'!$AP$10=Z123,'F4'!$AP$9,IF('F4'!$AQ$10=Z123,'F4'!$AQ$9,IF('F4'!$AO$13=Z123,'F4'!$AO$12,IF('F4'!$AP$13=Z123,'F4'!$AP$12,IF('F4'!$AQ$13=Z123,'F4'!$AQ$12,""))))))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</row>
    <row r="124" spans="3:31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IF('F4'!$AO$10=Z124,'F4'!$AO$9,IF('F4'!$AP$10=Z124,'F4'!$AP$9,IF('F4'!$AQ$10=Z124,'F4'!$AQ$9,IF('F4'!$AO$13=Z124,'F4'!$AO$12,IF('F4'!$AP$13=Z124,'F4'!$AP$12,IF('F4'!$AQ$13=Z124,'F4'!$AQ$12,""))))))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</row>
    <row r="125" spans="3:31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IF('F4'!$AO$10=Z125,'F4'!$AO$9,IF('F4'!$AP$10=Z125,'F4'!$AP$9,IF('F4'!$AQ$10=Z125,'F4'!$AQ$9,IF('F4'!$AO$13=Z125,'F4'!$AO$12,IF('F4'!$AP$13=Z125,'F4'!$AP$12,IF('F4'!$AQ$13=Z125,'F4'!$AQ$12,""))))))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</row>
    <row r="126" spans="3:31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IF('F4'!$AO$10=Z126,'F4'!$AO$9,IF('F4'!$AP$10=Z126,'F4'!$AP$9,IF('F4'!$AQ$10=Z126,'F4'!$AQ$9,IF('F4'!$AO$13=Z126,'F4'!$AO$12,IF('F4'!$AP$13=Z126,'F4'!$AP$12,IF('F4'!$AQ$13=Z126,'F4'!$AQ$12,""))))))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</row>
    <row r="127" spans="3:31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IF('F4'!$AO$10=Z127,'F4'!$AO$9,IF('F4'!$AP$10=Z127,'F4'!$AP$9,IF('F4'!$AQ$10=Z127,'F4'!$AQ$9,IF('F4'!$AO$13=Z127,'F4'!$AO$12,IF('F4'!$AP$13=Z127,'F4'!$AP$12,IF('F4'!$AQ$13=Z127,'F4'!$AQ$12,""))))))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</row>
    <row r="128" spans="3:31" s="86" customForma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IF('F4'!$AO$10=Z128,'F4'!$AO$9,IF('F4'!$AP$10=Z128,'F4'!$AP$9,IF('F4'!$AQ$10=Z128,'F4'!$AQ$9,IF('F4'!$AO$13=Z128,'F4'!$AO$12,IF('F4'!$AP$13=Z128,'F4'!$AP$12,IF('F4'!$AQ$13=Z128,'F4'!$AQ$12,""))))))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</row>
    <row r="129" spans="3:31" s="86" customForma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IF('F4'!$AO$10=Z129,'F4'!$AO$9,IF('F4'!$AP$10=Z129,'F4'!$AP$9,IF('F4'!$AQ$10=Z129,'F4'!$AQ$9,IF('F4'!$AO$13=Z129,'F4'!$AO$12,IF('F4'!$AP$13=Z129,'F4'!$AP$12,IF('F4'!$AQ$13=Z129,'F4'!$AQ$12,""))))))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</row>
    <row r="130" spans="3:31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IF('F4'!$AO$10=Z130,'F4'!$AO$9,IF('F4'!$AP$10=Z130,'F4'!$AP$9,IF('F4'!$AQ$10=Z130,'F4'!$AQ$9,IF('F4'!$AO$13=Z130,'F4'!$AO$12,IF('F4'!$AP$13=Z130,'F4'!$AP$12,IF('F4'!$AQ$13=Z130,'F4'!$AQ$12,""))))))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</row>
    <row r="131" spans="3:31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IF('F4'!$AO$10=Z131,'F4'!$AO$9,IF('F4'!$AP$10=Z131,'F4'!$AP$9,IF('F4'!$AQ$10=Z131,'F4'!$AQ$9,IF('F4'!$AO$13=Z131,'F4'!$AO$12,IF('F4'!$AP$13=Z131,'F4'!$AP$12,IF('F4'!$AQ$13=Z131,'F4'!$AQ$12,""))))))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</row>
    <row r="132" spans="3:31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IF('F4'!$AO$10=Z132,'F4'!$AO$9,IF('F4'!$AP$10=Z132,'F4'!$AP$9,IF('F4'!$AQ$10=Z132,'F4'!$AQ$9,IF('F4'!$AO$13=Z132,'F4'!$AO$12,IF('F4'!$AP$13=Z132,'F4'!$AP$12,IF('F4'!$AQ$13=Z132,'F4'!$AQ$12,""))))))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</row>
    <row r="133" spans="3:31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IF('F4'!$AO$10=Z133,'F4'!$AO$9,IF('F4'!$AP$10=Z133,'F4'!$AP$9,IF('F4'!$AQ$10=Z133,'F4'!$AQ$9,IF('F4'!$AO$13=Z133,'F4'!$AO$12,IF('F4'!$AP$13=Z133,'F4'!$AP$12,IF('F4'!$AQ$13=Z133,'F4'!$AQ$12,""))))))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</row>
    <row r="134" spans="3:31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IF('F4'!$AO$10=Z134,'F4'!$AO$9,IF('F4'!$AP$10=Z134,'F4'!$AP$9,IF('F4'!$AQ$10=Z134,'F4'!$AQ$9,IF('F4'!$AO$13=Z134,'F4'!$AO$12,IF('F4'!$AP$13=Z134,'F4'!$AP$12,IF('F4'!$AQ$13=Z134,'F4'!$AQ$12,""))))))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</row>
    <row r="135" spans="3:31" s="86" customForma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IF('F4'!$AO$10=Z135,'F4'!$AO$9,IF('F4'!$AP$10=Z135,'F4'!$AP$9,IF('F4'!$AQ$10=Z135,'F4'!$AQ$9,IF('F4'!$AO$13=Z135,'F4'!$AO$12,IF('F4'!$AP$13=Z135,'F4'!$AP$12,IF('F4'!$AQ$13=Z135,'F4'!$AQ$12,""))))))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</row>
    <row r="136" spans="3:31" s="86" customForma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IF('F4'!$AO$10=Z136,'F4'!$AO$9,IF('F4'!$AP$10=Z136,'F4'!$AP$9,IF('F4'!$AQ$10=Z136,'F4'!$AQ$9,IF('F4'!$AO$13=Z136,'F4'!$AO$12,IF('F4'!$AP$13=Z136,'F4'!$AP$12,IF('F4'!$AQ$13=Z136,'F4'!$AQ$12,""))))))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</row>
    <row r="137" spans="3:31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IF('F4'!$AO$10=Z137,'F4'!$AO$9,IF('F4'!$AP$10=Z137,'F4'!$AP$9,IF('F4'!$AQ$10=Z137,'F4'!$AQ$9,IF('F4'!$AO$13=Z137,'F4'!$AO$12,IF('F4'!$AP$13=Z137,'F4'!$AP$12,IF('F4'!$AQ$13=Z137,'F4'!$AQ$12,""))))))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</row>
    <row r="138" spans="3:31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IF('F4'!$AO$10=Z138,'F4'!$AO$9,IF('F4'!$AP$10=Z138,'F4'!$AP$9,IF('F4'!$AQ$10=Z138,'F4'!$AQ$9,IF('F4'!$AO$13=Z138,'F4'!$AO$12,IF('F4'!$AP$13=Z138,'F4'!$AP$12,IF('F4'!$AQ$13=Z138,'F4'!$AQ$12,""))))))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</row>
    <row r="139" spans="3:31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IF('F4'!$AO$10=Z139,'F4'!$AO$9,IF('F4'!$AP$10=Z139,'F4'!$AP$9,IF('F4'!$AQ$10=Z139,'F4'!$AQ$9,IF('F4'!$AO$13=Z139,'F4'!$AO$12,IF('F4'!$AP$13=Z139,'F4'!$AP$12,IF('F4'!$AQ$13=Z139,'F4'!$AQ$12,""))))))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</row>
    <row r="140" spans="3:31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IF('F4'!$AO$10=Z140,'F4'!$AO$9,IF('F4'!$AP$10=Z140,'F4'!$AP$9,IF('F4'!$AQ$10=Z140,'F4'!$AQ$9,IF('F4'!$AO$13=Z140,'F4'!$AO$12,IF('F4'!$AP$13=Z140,'F4'!$AP$12,IF('F4'!$AQ$13=Z140,'F4'!$AQ$12,""))))))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</row>
    <row r="141" spans="3:31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IF('F4'!$AO$10=Z141,'F4'!$AO$9,IF('F4'!$AP$10=Z141,'F4'!$AP$9,IF('F4'!$AQ$10=Z141,'F4'!$AQ$9,IF('F4'!$AO$13=Z141,'F4'!$AO$12,IF('F4'!$AP$13=Z141,'F4'!$AP$12,IF('F4'!$AQ$13=Z141,'F4'!$AQ$12,""))))))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</row>
    <row r="142" spans="3:31" s="86" customForma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IF('F4'!$AO$10=Z142,'F4'!$AO$9,IF('F4'!$AP$10=Z142,'F4'!$AP$9,IF('F4'!$AQ$10=Z142,'F4'!$AQ$9,IF('F4'!$AO$13=Z142,'F4'!$AO$12,IF('F4'!$AP$13=Z142,'F4'!$AP$12,IF('F4'!$AQ$13=Z142,'F4'!$AQ$12,""))))))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</row>
    <row r="143" spans="3:31" s="86" customForma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IF('F4'!$AO$10=Z143,'F4'!$AO$9,IF('F4'!$AP$10=Z143,'F4'!$AP$9,IF('F4'!$AQ$10=Z143,'F4'!$AQ$9,IF('F4'!$AO$13=Z143,'F4'!$AO$12,IF('F4'!$AP$13=Z143,'F4'!$AP$12,IF('F4'!$AQ$13=Z143,'F4'!$AQ$12,""))))))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</row>
    <row r="144" spans="3:31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IF('F4'!$AO$10=Z144,'F4'!$AO$9,IF('F4'!$AP$10=Z144,'F4'!$AP$9,IF('F4'!$AQ$10=Z144,'F4'!$AQ$9,IF('F4'!$AO$13=Z144,'F4'!$AO$12,IF('F4'!$AP$13=Z144,'F4'!$AP$12,IF('F4'!$AQ$13=Z144,'F4'!$AQ$12,""))))))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</row>
    <row r="145" spans="3:31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</row>
    <row r="146" spans="3:31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</row>
    <row r="147" spans="3:31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</row>
    <row r="148" spans="3:31" s="86" customFormat="1" x14ac:dyDescent="0.25">
      <c r="C148" s="86">
        <v>75</v>
      </c>
      <c r="D148" s="86">
        <v>15.8</v>
      </c>
      <c r="E148" s="86">
        <v>37.5</v>
      </c>
    </row>
    <row r="149" spans="3:31" s="86" customFormat="1" x14ac:dyDescent="0.25">
      <c r="C149" s="86">
        <v>76</v>
      </c>
      <c r="D149" s="86">
        <v>25.4</v>
      </c>
      <c r="E149" s="86">
        <v>26.8</v>
      </c>
    </row>
    <row r="150" spans="3:31" s="86" customFormat="1" x14ac:dyDescent="0.25"/>
    <row r="151" spans="3:31" s="86" customFormat="1" x14ac:dyDescent="0.25"/>
  </sheetData>
  <sheetProtection sheet="1" objects="1" scenarios="1" selectLockedCells="1" selectUnlockedCells="1"/>
  <mergeCells count="24">
    <mergeCell ref="AO18:AP19"/>
    <mergeCell ref="AQ20:AS21"/>
    <mergeCell ref="B43:C43"/>
    <mergeCell ref="B37:D38"/>
    <mergeCell ref="O35:O36"/>
    <mergeCell ref="P35:P36"/>
    <mergeCell ref="Q35:Q36"/>
    <mergeCell ref="AB23:AC24"/>
    <mergeCell ref="AO6:AQ7"/>
    <mergeCell ref="C71:E72"/>
    <mergeCell ref="B44:C44"/>
    <mergeCell ref="B39:C39"/>
    <mergeCell ref="B45:C45"/>
    <mergeCell ref="B40:C40"/>
    <mergeCell ref="B41:C41"/>
    <mergeCell ref="T69:V70"/>
    <mergeCell ref="AB27:AB28"/>
    <mergeCell ref="H72:M73"/>
    <mergeCell ref="AO20:AP20"/>
    <mergeCell ref="AC69:AE70"/>
    <mergeCell ref="AO21:AP21"/>
    <mergeCell ref="X27:AA28"/>
    <mergeCell ref="B42:C42"/>
    <mergeCell ref="AQ18:AS19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AS150"/>
  <sheetViews>
    <sheetView showGridLines="0" zoomScale="30" zoomScaleNormal="30" workbookViewId="0">
      <selection activeCell="O37" sqref="O35:O45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16384" width="11.42578125" style="104"/>
  </cols>
  <sheetData>
    <row r="1" spans="3:45" ht="14.45" customHeight="1" x14ac:dyDescent="0.6">
      <c r="C1" s="3"/>
      <c r="D1" s="3"/>
      <c r="AD1" s="37"/>
    </row>
    <row r="2" spans="3:45" ht="23.45" customHeight="1" x14ac:dyDescent="0.6">
      <c r="C2" s="37"/>
      <c r="D2" s="37"/>
      <c r="AD2" s="37"/>
    </row>
    <row r="3" spans="3:45" ht="1.1499999999999999" customHeight="1" x14ac:dyDescent="0.25"/>
    <row r="4" spans="3:45" ht="19.149999999999999" customHeight="1" x14ac:dyDescent="0.25"/>
    <row r="5" spans="3:45" ht="1.9" customHeight="1" x14ac:dyDescent="0.25"/>
    <row r="6" spans="3:45" ht="14.45" customHeight="1" x14ac:dyDescent="0.25">
      <c r="AO6" s="550" t="s">
        <v>21</v>
      </c>
      <c r="AP6" s="550"/>
      <c r="AQ6" s="550"/>
      <c r="AR6" s="88"/>
      <c r="AS6" s="88"/>
    </row>
    <row r="7" spans="3:45" ht="26.45" customHeight="1" x14ac:dyDescent="0.25">
      <c r="AO7" s="550"/>
      <c r="AP7" s="550"/>
      <c r="AQ7" s="550"/>
      <c r="AR7" s="88"/>
      <c r="AS7" s="88"/>
    </row>
    <row r="8" spans="3:45" ht="15" hidden="1" customHeight="1" thickBot="1" x14ac:dyDescent="0.3">
      <c r="AO8" s="88"/>
      <c r="AP8" s="88"/>
      <c r="AQ8" s="88"/>
      <c r="AR8" s="88"/>
      <c r="AS8" s="88"/>
    </row>
    <row r="9" spans="3:45" ht="30" customHeight="1" x14ac:dyDescent="0.25">
      <c r="AO9" s="99">
        <v>1</v>
      </c>
      <c r="AP9" s="99">
        <v>2</v>
      </c>
      <c r="AQ9" s="99">
        <v>3</v>
      </c>
      <c r="AR9" s="88"/>
      <c r="AS9" s="88"/>
    </row>
    <row r="10" spans="3:45" ht="30" customHeight="1" x14ac:dyDescent="0.25">
      <c r="AO10" s="99">
        <f>IF('Balises - Cartes'!$C$35="","",'Balises - Cartes'!$C$35)</f>
        <v>20</v>
      </c>
      <c r="AP10" s="99" t="str">
        <f>IF('Balises - Cartes'!$D$35="","",'Balises - Cartes'!$D$35)</f>
        <v/>
      </c>
      <c r="AQ10" s="99" t="str">
        <f>IF('Balises - Cartes'!$E$35="","",'Balises - Cartes'!$E$35)</f>
        <v/>
      </c>
      <c r="AR10" s="88"/>
      <c r="AS10" s="88"/>
    </row>
    <row r="11" spans="3:45" ht="15" hidden="1" customHeight="1" x14ac:dyDescent="0.35">
      <c r="AO11" s="100"/>
      <c r="AP11" s="100"/>
      <c r="AQ11" s="100"/>
      <c r="AR11" s="88"/>
      <c r="AS11" s="88"/>
    </row>
    <row r="12" spans="3:45" ht="30" customHeight="1" x14ac:dyDescent="0.25">
      <c r="AO12" s="99">
        <v>4</v>
      </c>
      <c r="AP12" s="99">
        <v>5</v>
      </c>
      <c r="AQ12" s="99">
        <v>6</v>
      </c>
      <c r="AR12" s="88"/>
      <c r="AS12" s="88"/>
    </row>
    <row r="13" spans="3:45" ht="30" customHeight="1" x14ac:dyDescent="0.25">
      <c r="AO13" s="99" t="str">
        <f>IF('Balises - Cartes'!$F$35="","",'Balises - Cartes'!$F$35)</f>
        <v/>
      </c>
      <c r="AP13" s="99" t="str">
        <f>IF('Balises - Cartes'!$G$35="","",'Balises - Cartes'!$G$35)</f>
        <v/>
      </c>
      <c r="AQ13" s="99" t="str">
        <f>IF('Balises - Cartes'!$H$35="","",'Balises - Cartes'!$H$35)</f>
        <v/>
      </c>
      <c r="AR13" s="88"/>
      <c r="AS13" s="88"/>
    </row>
    <row r="14" spans="3:45" ht="1.9" customHeight="1" x14ac:dyDescent="0.25">
      <c r="AO14" s="88"/>
      <c r="AP14" s="88"/>
      <c r="AQ14" s="88">
        <v>21</v>
      </c>
      <c r="AR14" s="88"/>
      <c r="AS14" s="88"/>
    </row>
    <row r="15" spans="3:45" ht="9" customHeight="1" x14ac:dyDescent="0.25">
      <c r="AO15" s="88"/>
      <c r="AP15" s="88"/>
      <c r="AQ15" s="88"/>
      <c r="AR15" s="88"/>
      <c r="AS15" s="88"/>
    </row>
    <row r="16" spans="3:45" ht="15.6" customHeight="1" x14ac:dyDescent="0.25">
      <c r="AO16" s="88"/>
      <c r="AP16" s="88"/>
      <c r="AQ16" s="88"/>
      <c r="AR16" s="88"/>
      <c r="AS16" s="88"/>
    </row>
    <row r="17" spans="24:45" ht="22.9" customHeight="1" x14ac:dyDescent="0.4">
      <c r="AL17" s="4"/>
      <c r="AM17" s="4"/>
      <c r="AN17" s="4"/>
      <c r="AO17" s="88"/>
      <c r="AP17" s="88"/>
      <c r="AQ17" s="88"/>
      <c r="AR17" s="88"/>
      <c r="AS17" s="88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N21"/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O22" s="88" t="s">
        <v>40</v>
      </c>
      <c r="AP22" s="88"/>
      <c r="AQ22" s="88"/>
      <c r="AR22" s="88"/>
      <c r="AS22" s="88"/>
    </row>
    <row r="23" spans="24:45" ht="43.15" customHeight="1" x14ac:dyDescent="0.25">
      <c r="AB23" s="551" t="s">
        <v>182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7" spans="3:31" s="86" customFormat="1" x14ac:dyDescent="0.25"/>
    <row r="68" spans="3:31" s="86" customFormat="1" x14ac:dyDescent="0.25">
      <c r="AD68" s="86">
        <v>-11</v>
      </c>
      <c r="AE68" s="86">
        <v>10.5</v>
      </c>
    </row>
    <row r="69" spans="3:31" s="86" customFormat="1" x14ac:dyDescent="0.25">
      <c r="T69" s="536" t="s">
        <v>7</v>
      </c>
      <c r="U69" s="536"/>
      <c r="V69" s="536"/>
      <c r="X69" s="86" t="str">
        <f>IF('F5'!$AO$10=Z69,'F5'!$AO$9,IF('F5'!$AP$10=Z69,'F5'!$AP$9,IF('F5'!$AQ$10=Z69,'F5'!$AQ$9,IF('F5'!$AO$13=Z69,'F5'!$AO$12,IF('F5'!$AP$13=Z69,'F5'!$AP$12,IF('F5'!$AQ$13=Z69,'F5'!$AQ$12,""))))))</f>
        <v/>
      </c>
      <c r="Z69" s="86">
        <v>1</v>
      </c>
      <c r="AC69" s="527">
        <v>1</v>
      </c>
      <c r="AD69" s="527"/>
      <c r="AE69" s="527"/>
    </row>
    <row r="70" spans="3:31" s="86" customFormat="1" ht="17.45" customHeight="1" x14ac:dyDescent="0.25">
      <c r="T70" s="536"/>
      <c r="U70" s="536"/>
      <c r="V70" s="536"/>
      <c r="X70" s="86" t="str">
        <f>IF('F5'!$AO$10=Z70,'F5'!$AO$9,IF('F5'!$AP$10=Z70,'F5'!$AP$9,IF('F5'!$AQ$10=Z70,'F5'!$AQ$9,IF('F5'!$AO$13=Z70,'F5'!$AO$12,IF('F5'!$AP$13=Z70,'F5'!$AP$12,IF('F5'!$AQ$13=Z70,'F5'!$AQ$12,""))))))</f>
        <v/>
      </c>
      <c r="Z70" s="86">
        <f t="shared" ref="Z70:Z101" si="2">Z69+1</f>
        <v>2</v>
      </c>
      <c r="AC70" s="527"/>
      <c r="AD70" s="527"/>
      <c r="AE70" s="527"/>
    </row>
    <row r="71" spans="3:31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IF('F5'!$AO$10=Z71,'F5'!$AO$9,IF('F5'!$AP$10=Z71,'F5'!$AP$9,IF('F5'!$AQ$10=Z71,'F5'!$AQ$9,IF('F5'!$AO$13=Z71,'F5'!$AO$12,IF('F5'!$AP$13=Z71,'F5'!$AP$12,IF('F5'!$AQ$13=Z71,'F5'!$AQ$12,""))))))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</row>
    <row r="72" spans="3:31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IF('F5'!$AO$10=Z72,'F5'!$AO$9,IF('F5'!$AP$10=Z72,'F5'!$AP$9,IF('F5'!$AQ$10=Z72,'F5'!$AQ$9,IF('F5'!$AO$13=Z72,'F5'!$AO$12,IF('F5'!$AP$13=Z72,'F5'!$AP$12,IF('F5'!$AQ$13=Z72,'F5'!$AQ$12,""))))))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</row>
    <row r="73" spans="3:31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IF('F5'!$AO$10=Z73,'F5'!$AO$9,IF('F5'!$AP$10=Z73,'F5'!$AP$9,IF('F5'!$AQ$10=Z73,'F5'!$AQ$9,IF('F5'!$AO$13=Z73,'F5'!$AO$12,IF('F5'!$AP$13=Z73,'F5'!$AP$12,IF('F5'!$AQ$13=Z73,'F5'!$AQ$12,""))))))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</row>
    <row r="74" spans="3:31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IF('F5'!$AO$10=Z74,'F5'!$AO$9,IF('F5'!$AP$10=Z74,'F5'!$AP$9,IF('F5'!$AQ$10=Z74,'F5'!$AQ$9,IF('F5'!$AO$13=Z74,'F5'!$AO$12,IF('F5'!$AP$13=Z74,'F5'!$AP$12,IF('F5'!$AQ$13=Z74,'F5'!$AQ$12,""))))))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</row>
    <row r="75" spans="3:31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IF('F5'!$AO$10=Z75,'F5'!$AO$9,IF('F5'!$AP$10=Z75,'F5'!$AP$9,IF('F5'!$AQ$10=Z75,'F5'!$AQ$9,IF('F5'!$AO$13=Z75,'F5'!$AO$12,IF('F5'!$AP$13=Z75,'F5'!$AP$12,IF('F5'!$AQ$13=Z75,'F5'!$AQ$12,""))))))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</row>
    <row r="76" spans="3:31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IF('F5'!$AO$10=Z76,'F5'!$AO$9,IF('F5'!$AP$10=Z76,'F5'!$AP$9,IF('F5'!$AQ$10=Z76,'F5'!$AQ$9,IF('F5'!$AO$13=Z76,'F5'!$AO$12,IF('F5'!$AP$13=Z76,'F5'!$AP$12,IF('F5'!$AQ$13=Z76,'F5'!$AQ$12,""))))))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</row>
    <row r="77" spans="3:31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IF('F5'!$AO$10=Z77,'F5'!$AO$9,IF('F5'!$AP$10=Z77,'F5'!$AP$9,IF('F5'!$AQ$10=Z77,'F5'!$AQ$9,IF('F5'!$AO$13=Z77,'F5'!$AO$12,IF('F5'!$AP$13=Z77,'F5'!$AP$12,IF('F5'!$AQ$13=Z77,'F5'!$AQ$12,""))))))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</row>
    <row r="78" spans="3:31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IF('F5'!$AO$10=Z78,'F5'!$AO$9,IF('F5'!$AP$10=Z78,'F5'!$AP$9,IF('F5'!$AQ$10=Z78,'F5'!$AQ$9,IF('F5'!$AO$13=Z78,'F5'!$AO$12,IF('F5'!$AP$13=Z78,'F5'!$AP$12,IF('F5'!$AQ$13=Z78,'F5'!$AQ$12,""))))))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</row>
    <row r="79" spans="3:31" s="86" customForma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IF('F5'!$AO$10=Z79,'F5'!$AO$9,IF('F5'!$AP$10=Z79,'F5'!$AP$9,IF('F5'!$AQ$10=Z79,'F5'!$AQ$9,IF('F5'!$AO$13=Z79,'F5'!$AO$12,IF('F5'!$AP$13=Z79,'F5'!$AP$12,IF('F5'!$AQ$13=Z79,'F5'!$AQ$12,""))))))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</row>
    <row r="80" spans="3:31" s="86" customForma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IF('F5'!$AO$10=Z80,'F5'!$AO$9,IF('F5'!$AP$10=Z80,'F5'!$AP$9,IF('F5'!$AQ$10=Z80,'F5'!$AQ$9,IF('F5'!$AO$13=Z80,'F5'!$AO$12,IF('F5'!$AP$13=Z80,'F5'!$AP$12,IF('F5'!$AQ$13=Z80,'F5'!$AQ$12,""))))))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</row>
    <row r="81" spans="3:31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IF('F5'!$AO$10=Z81,'F5'!$AO$9,IF('F5'!$AP$10=Z81,'F5'!$AP$9,IF('F5'!$AQ$10=Z81,'F5'!$AQ$9,IF('F5'!$AO$13=Z81,'F5'!$AO$12,IF('F5'!$AP$13=Z81,'F5'!$AP$12,IF('F5'!$AQ$13=Z81,'F5'!$AQ$12,""))))))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</row>
    <row r="82" spans="3:31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IF('F5'!$AO$10=Z82,'F5'!$AO$9,IF('F5'!$AP$10=Z82,'F5'!$AP$9,IF('F5'!$AQ$10=Z82,'F5'!$AQ$9,IF('F5'!$AO$13=Z82,'F5'!$AO$12,IF('F5'!$AP$13=Z82,'F5'!$AP$12,IF('F5'!$AQ$13=Z82,'F5'!$AQ$12,""))))))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</row>
    <row r="83" spans="3:31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IF('F5'!$AO$10=Z83,'F5'!$AO$9,IF('F5'!$AP$10=Z83,'F5'!$AP$9,IF('F5'!$AQ$10=Z83,'F5'!$AQ$9,IF('F5'!$AO$13=Z83,'F5'!$AO$12,IF('F5'!$AP$13=Z83,'F5'!$AP$12,IF('F5'!$AQ$13=Z83,'F5'!$AQ$12,""))))))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</row>
    <row r="84" spans="3:31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IF('F5'!$AO$10=Z84,'F5'!$AO$9,IF('F5'!$AP$10=Z84,'F5'!$AP$9,IF('F5'!$AQ$10=Z84,'F5'!$AQ$9,IF('F5'!$AO$13=Z84,'F5'!$AO$12,IF('F5'!$AP$13=Z84,'F5'!$AP$12,IF('F5'!$AQ$13=Z84,'F5'!$AQ$12,""))))))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</row>
    <row r="85" spans="3:31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IF('F5'!$AO$10=Z85,'F5'!$AO$9,IF('F5'!$AP$10=Z85,'F5'!$AP$9,IF('F5'!$AQ$10=Z85,'F5'!$AQ$9,IF('F5'!$AO$13=Z85,'F5'!$AO$12,IF('F5'!$AP$13=Z85,'F5'!$AP$12,IF('F5'!$AQ$13=Z85,'F5'!$AQ$12,""))))))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</row>
    <row r="86" spans="3:31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IF('F5'!$AO$10=Z86,'F5'!$AO$9,IF('F5'!$AP$10=Z86,'F5'!$AP$9,IF('F5'!$AQ$10=Z86,'F5'!$AQ$9,IF('F5'!$AO$13=Z86,'F5'!$AO$12,IF('F5'!$AP$13=Z86,'F5'!$AP$12,IF('F5'!$AQ$13=Z86,'F5'!$AQ$12,""))))))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</row>
    <row r="87" spans="3:31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IF('F5'!$AO$10=Z87,'F5'!$AO$9,IF('F5'!$AP$10=Z87,'F5'!$AP$9,IF('F5'!$AQ$10=Z87,'F5'!$AQ$9,IF('F5'!$AO$13=Z87,'F5'!$AO$12,IF('F5'!$AP$13=Z87,'F5'!$AP$12,IF('F5'!$AQ$13=Z87,'F5'!$AQ$12,""))))))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</row>
    <row r="88" spans="3:31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IF('F5'!$AO$10=Z88,'F5'!$AO$9,IF('F5'!$AP$10=Z88,'F5'!$AP$9,IF('F5'!$AQ$10=Z88,'F5'!$AQ$9,IF('F5'!$AO$13=Z88,'F5'!$AO$12,IF('F5'!$AP$13=Z88,'F5'!$AP$12,IF('F5'!$AQ$13=Z88,'F5'!$AQ$12,""))))))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</row>
    <row r="89" spans="3:31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IF('F5'!$AO$10=Z89,'F5'!$AO$9,IF('F5'!$AP$10=Z89,'F5'!$AP$9,IF('F5'!$AQ$10=Z89,'F5'!$AQ$9,IF('F5'!$AO$13=Z89,'F5'!$AO$12,IF('F5'!$AP$13=Z89,'F5'!$AP$12,IF('F5'!$AQ$13=Z89,'F5'!$AQ$12,""))))))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</row>
    <row r="90" spans="3:31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IF('F5'!$AO$10=Z90,'F5'!$AO$9,IF('F5'!$AP$10=Z90,'F5'!$AP$9,IF('F5'!$AQ$10=Z90,'F5'!$AQ$9,IF('F5'!$AO$13=Z90,'F5'!$AO$12,IF('F5'!$AP$13=Z90,'F5'!$AP$12,IF('F5'!$AQ$13=Z90,'F5'!$AQ$12,""))))))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</row>
    <row r="91" spans="3:31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IF('F5'!$AO$10=Z91,'F5'!$AO$9,IF('F5'!$AP$10=Z91,'F5'!$AP$9,IF('F5'!$AQ$10=Z91,'F5'!$AQ$9,IF('F5'!$AO$13=Z91,'F5'!$AO$12,IF('F5'!$AP$13=Z91,'F5'!$AP$12,IF('F5'!$AQ$13=Z91,'F5'!$AQ$12,""))))))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</row>
    <row r="92" spans="3:31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IF('F5'!$AO$10=Z92,'F5'!$AO$9,IF('F5'!$AP$10=Z92,'F5'!$AP$9,IF('F5'!$AQ$10=Z92,'F5'!$AQ$9,IF('F5'!$AO$13=Z92,'F5'!$AO$12,IF('F5'!$AP$13=Z92,'F5'!$AP$12,IF('F5'!$AQ$13=Z92,'F5'!$AQ$12,""))))))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</row>
    <row r="93" spans="3:31" s="86" customForma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IF('F5'!$AO$10=Z93,'F5'!$AO$9,IF('F5'!$AP$10=Z93,'F5'!$AP$9,IF('F5'!$AQ$10=Z93,'F5'!$AQ$9,IF('F5'!$AO$13=Z93,'F5'!$AO$12,IF('F5'!$AP$13=Z93,'F5'!$AP$12,IF('F5'!$AQ$13=Z93,'F5'!$AQ$12,""))))))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</row>
    <row r="94" spans="3:31" s="86" customForma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IF('F5'!$AO$10=Z94,'F5'!$AO$9,IF('F5'!$AP$10=Z94,'F5'!$AP$9,IF('F5'!$AQ$10=Z94,'F5'!$AQ$9,IF('F5'!$AO$13=Z94,'F5'!$AO$12,IF('F5'!$AP$13=Z94,'F5'!$AP$12,IF('F5'!$AQ$13=Z94,'F5'!$AQ$12,""))))))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</row>
    <row r="95" spans="3:31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IF('F5'!$AO$10=Z95,'F5'!$AO$9,IF('F5'!$AP$10=Z95,'F5'!$AP$9,IF('F5'!$AQ$10=Z95,'F5'!$AQ$9,IF('F5'!$AO$13=Z95,'F5'!$AO$12,IF('F5'!$AP$13=Z95,'F5'!$AP$12,IF('F5'!$AQ$13=Z95,'F5'!$AQ$12,""))))))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</row>
    <row r="96" spans="3:31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IF('F5'!$AO$10=Z96,'F5'!$AO$9,IF('F5'!$AP$10=Z96,'F5'!$AP$9,IF('F5'!$AQ$10=Z96,'F5'!$AQ$9,IF('F5'!$AO$13=Z96,'F5'!$AO$12,IF('F5'!$AP$13=Z96,'F5'!$AP$12,IF('F5'!$AQ$13=Z96,'F5'!$AQ$12,""))))))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</row>
    <row r="97" spans="3:31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IF('F5'!$AO$10=Z97,'F5'!$AO$9,IF('F5'!$AP$10=Z97,'F5'!$AP$9,IF('F5'!$AQ$10=Z97,'F5'!$AQ$9,IF('F5'!$AO$13=Z97,'F5'!$AO$12,IF('F5'!$AP$13=Z97,'F5'!$AP$12,IF('F5'!$AQ$13=Z97,'F5'!$AQ$12,""))))))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</row>
    <row r="98" spans="3:31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IF('F5'!$AO$10=Z98,'F5'!$AO$9,IF('F5'!$AP$10=Z98,'F5'!$AP$9,IF('F5'!$AQ$10=Z98,'F5'!$AQ$9,IF('F5'!$AO$13=Z98,'F5'!$AO$12,IF('F5'!$AP$13=Z98,'F5'!$AP$12,IF('F5'!$AQ$13=Z98,'F5'!$AQ$12,""))))))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</row>
    <row r="99" spans="3:31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IF('F5'!$AO$10=Z99,'F5'!$AO$9,IF('F5'!$AP$10=Z99,'F5'!$AP$9,IF('F5'!$AQ$10=Z99,'F5'!$AQ$9,IF('F5'!$AO$13=Z99,'F5'!$AO$12,IF('F5'!$AP$13=Z99,'F5'!$AP$12,IF('F5'!$AQ$13=Z99,'F5'!$AQ$12,""))))))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</row>
    <row r="100" spans="3:31" s="86" customForma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IF('F5'!$AO$10=Z100,'F5'!$AO$9,IF('F5'!$AP$10=Z100,'F5'!$AP$9,IF('F5'!$AQ$10=Z100,'F5'!$AQ$9,IF('F5'!$AO$13=Z100,'F5'!$AO$12,IF('F5'!$AP$13=Z100,'F5'!$AP$12,IF('F5'!$AQ$13=Z100,'F5'!$AQ$12,""))))))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</row>
    <row r="101" spans="3:31" s="86" customForma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IF('F5'!$AO$10=Z101,'F5'!$AO$9,IF('F5'!$AP$10=Z101,'F5'!$AP$9,IF('F5'!$AQ$10=Z101,'F5'!$AQ$9,IF('F5'!$AO$13=Z101,'F5'!$AO$12,IF('F5'!$AP$13=Z101,'F5'!$AP$12,IF('F5'!$AQ$13=Z101,'F5'!$AQ$12,""))))))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</row>
    <row r="102" spans="3:31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IF('F5'!$AO$10=Z102,'F5'!$AO$9,IF('F5'!$AP$10=Z102,'F5'!$AP$9,IF('F5'!$AQ$10=Z102,'F5'!$AQ$9,IF('F5'!$AO$13=Z102,'F5'!$AO$12,IF('F5'!$AP$13=Z102,'F5'!$AP$12,IF('F5'!$AQ$13=Z102,'F5'!$AQ$12,""))))))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</row>
    <row r="103" spans="3:31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IF('F5'!$AO$10=Z103,'F5'!$AO$9,IF('F5'!$AP$10=Z103,'F5'!$AP$9,IF('F5'!$AQ$10=Z103,'F5'!$AQ$9,IF('F5'!$AO$13=Z103,'F5'!$AO$12,IF('F5'!$AP$13=Z103,'F5'!$AP$12,IF('F5'!$AQ$13=Z103,'F5'!$AQ$12,""))))))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</row>
    <row r="104" spans="3:31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IF('F5'!$AO$10=Z104,'F5'!$AO$9,IF('F5'!$AP$10=Z104,'F5'!$AP$9,IF('F5'!$AQ$10=Z104,'F5'!$AQ$9,IF('F5'!$AO$13=Z104,'F5'!$AO$12,IF('F5'!$AP$13=Z104,'F5'!$AP$12,IF('F5'!$AQ$13=Z104,'F5'!$AQ$12,""))))))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</row>
    <row r="105" spans="3:31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IF('F5'!$AO$10=Z105,'F5'!$AO$9,IF('F5'!$AP$10=Z105,'F5'!$AP$9,IF('F5'!$AQ$10=Z105,'F5'!$AQ$9,IF('F5'!$AO$13=Z105,'F5'!$AO$12,IF('F5'!$AP$13=Z105,'F5'!$AP$12,IF('F5'!$AQ$13=Z105,'F5'!$AQ$12,""))))))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</row>
    <row r="106" spans="3:31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IF('F5'!$AO$10=Z106,'F5'!$AO$9,IF('F5'!$AP$10=Z106,'F5'!$AP$9,IF('F5'!$AQ$10=Z106,'F5'!$AQ$9,IF('F5'!$AO$13=Z106,'F5'!$AO$12,IF('F5'!$AP$13=Z106,'F5'!$AP$12,IF('F5'!$AQ$13=Z106,'F5'!$AQ$12,""))))))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</row>
    <row r="107" spans="3:31" s="86" customForma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IF('F5'!$AO$10=Z107,'F5'!$AO$9,IF('F5'!$AP$10=Z107,'F5'!$AP$9,IF('F5'!$AQ$10=Z107,'F5'!$AQ$9,IF('F5'!$AO$13=Z107,'F5'!$AO$12,IF('F5'!$AP$13=Z107,'F5'!$AP$12,IF('F5'!$AQ$13=Z107,'F5'!$AQ$12,""))))))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</row>
    <row r="108" spans="3:31" s="86" customForma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IF('F5'!$AO$10=Z108,'F5'!$AO$9,IF('F5'!$AP$10=Z108,'F5'!$AP$9,IF('F5'!$AQ$10=Z108,'F5'!$AQ$9,IF('F5'!$AO$13=Z108,'F5'!$AO$12,IF('F5'!$AP$13=Z108,'F5'!$AP$12,IF('F5'!$AQ$13=Z108,'F5'!$AQ$12,""))))))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</row>
    <row r="109" spans="3:31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IF('F5'!$AO$10=Z109,'F5'!$AO$9,IF('F5'!$AP$10=Z109,'F5'!$AP$9,IF('F5'!$AQ$10=Z109,'F5'!$AQ$9,IF('F5'!$AO$13=Z109,'F5'!$AO$12,IF('F5'!$AP$13=Z109,'F5'!$AP$12,IF('F5'!$AQ$13=Z109,'F5'!$AQ$12,""))))))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</row>
    <row r="110" spans="3:31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IF('F5'!$AO$10=Z110,'F5'!$AO$9,IF('F5'!$AP$10=Z110,'F5'!$AP$9,IF('F5'!$AQ$10=Z110,'F5'!$AQ$9,IF('F5'!$AO$13=Z110,'F5'!$AO$12,IF('F5'!$AP$13=Z110,'F5'!$AP$12,IF('F5'!$AQ$13=Z110,'F5'!$AQ$12,""))))))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</row>
    <row r="111" spans="3:31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IF('F5'!$AO$10=Z111,'F5'!$AO$9,IF('F5'!$AP$10=Z111,'F5'!$AP$9,IF('F5'!$AQ$10=Z111,'F5'!$AQ$9,IF('F5'!$AO$13=Z111,'F5'!$AO$12,IF('F5'!$AP$13=Z111,'F5'!$AP$12,IF('F5'!$AQ$13=Z111,'F5'!$AQ$12,""))))))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</row>
    <row r="112" spans="3:31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IF('F5'!$AO$10=Z112,'F5'!$AO$9,IF('F5'!$AP$10=Z112,'F5'!$AP$9,IF('F5'!$AQ$10=Z112,'F5'!$AQ$9,IF('F5'!$AO$13=Z112,'F5'!$AO$12,IF('F5'!$AP$13=Z112,'F5'!$AP$12,IF('F5'!$AQ$13=Z112,'F5'!$AQ$12,""))))))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</row>
    <row r="113" spans="3:31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IF('F5'!$AO$10=Z113,'F5'!$AO$9,IF('F5'!$AP$10=Z113,'F5'!$AP$9,IF('F5'!$AQ$10=Z113,'F5'!$AQ$9,IF('F5'!$AO$13=Z113,'F5'!$AO$12,IF('F5'!$AP$13=Z113,'F5'!$AP$12,IF('F5'!$AQ$13=Z113,'F5'!$AQ$12,""))))))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</row>
    <row r="114" spans="3:31" s="86" customForma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IF('F5'!$AO$10=Z114,'F5'!$AO$9,IF('F5'!$AP$10=Z114,'F5'!$AP$9,IF('F5'!$AQ$10=Z114,'F5'!$AQ$9,IF('F5'!$AO$13=Z114,'F5'!$AO$12,IF('F5'!$AP$13=Z114,'F5'!$AP$12,IF('F5'!$AQ$13=Z114,'F5'!$AQ$12,""))))))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</row>
    <row r="115" spans="3:31" s="86" customForma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IF('F5'!$AO$10=Z115,'F5'!$AO$9,IF('F5'!$AP$10=Z115,'F5'!$AP$9,IF('F5'!$AQ$10=Z115,'F5'!$AQ$9,IF('F5'!$AO$13=Z115,'F5'!$AO$12,IF('F5'!$AP$13=Z115,'F5'!$AP$12,IF('F5'!$AQ$13=Z115,'F5'!$AQ$12,""))))))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</row>
    <row r="116" spans="3:31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IF('F5'!$AO$10=Z116,'F5'!$AO$9,IF('F5'!$AP$10=Z116,'F5'!$AP$9,IF('F5'!$AQ$10=Z116,'F5'!$AQ$9,IF('F5'!$AO$13=Z116,'F5'!$AO$12,IF('F5'!$AP$13=Z116,'F5'!$AP$12,IF('F5'!$AQ$13=Z116,'F5'!$AQ$12,""))))))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</row>
    <row r="117" spans="3:31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IF('F5'!$AO$10=Z117,'F5'!$AO$9,IF('F5'!$AP$10=Z117,'F5'!$AP$9,IF('F5'!$AQ$10=Z117,'F5'!$AQ$9,IF('F5'!$AO$13=Z117,'F5'!$AO$12,IF('F5'!$AP$13=Z117,'F5'!$AP$12,IF('F5'!$AQ$13=Z117,'F5'!$AQ$12,""))))))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</row>
    <row r="118" spans="3:31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IF('F5'!$AO$10=Z118,'F5'!$AO$9,IF('F5'!$AP$10=Z118,'F5'!$AP$9,IF('F5'!$AQ$10=Z118,'F5'!$AQ$9,IF('F5'!$AO$13=Z118,'F5'!$AO$12,IF('F5'!$AP$13=Z118,'F5'!$AP$12,IF('F5'!$AQ$13=Z118,'F5'!$AQ$12,""))))))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</row>
    <row r="119" spans="3:31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IF('F5'!$AO$10=Z119,'F5'!$AO$9,IF('F5'!$AP$10=Z119,'F5'!$AP$9,IF('F5'!$AQ$10=Z119,'F5'!$AQ$9,IF('F5'!$AO$13=Z119,'F5'!$AO$12,IF('F5'!$AP$13=Z119,'F5'!$AP$12,IF('F5'!$AQ$13=Z119,'F5'!$AQ$12,""))))))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</row>
    <row r="120" spans="3:31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IF('F5'!$AO$10=Z120,'F5'!$AO$9,IF('F5'!$AP$10=Z120,'F5'!$AP$9,IF('F5'!$AQ$10=Z120,'F5'!$AQ$9,IF('F5'!$AO$13=Z120,'F5'!$AO$12,IF('F5'!$AP$13=Z120,'F5'!$AP$12,IF('F5'!$AQ$13=Z120,'F5'!$AQ$12,""))))))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</row>
    <row r="121" spans="3:31" s="86" customForma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IF('F5'!$AO$10=Z121,'F5'!$AO$9,IF('F5'!$AP$10=Z121,'F5'!$AP$9,IF('F5'!$AQ$10=Z121,'F5'!$AQ$9,IF('F5'!$AO$13=Z121,'F5'!$AO$12,IF('F5'!$AP$13=Z121,'F5'!$AP$12,IF('F5'!$AQ$13=Z121,'F5'!$AQ$12,""))))))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</row>
    <row r="122" spans="3:31" s="86" customForma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IF('F5'!$AO$10=Z122,'F5'!$AO$9,IF('F5'!$AP$10=Z122,'F5'!$AP$9,IF('F5'!$AQ$10=Z122,'F5'!$AQ$9,IF('F5'!$AO$13=Z122,'F5'!$AO$12,IF('F5'!$AP$13=Z122,'F5'!$AP$12,IF('F5'!$AQ$13=Z122,'F5'!$AQ$12,""))))))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</row>
    <row r="123" spans="3:31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IF('F5'!$AO$10=Z123,'F5'!$AO$9,IF('F5'!$AP$10=Z123,'F5'!$AP$9,IF('F5'!$AQ$10=Z123,'F5'!$AQ$9,IF('F5'!$AO$13=Z123,'F5'!$AO$12,IF('F5'!$AP$13=Z123,'F5'!$AP$12,IF('F5'!$AQ$13=Z123,'F5'!$AQ$12,""))))))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</row>
    <row r="124" spans="3:31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IF('F5'!$AO$10=Z124,'F5'!$AO$9,IF('F5'!$AP$10=Z124,'F5'!$AP$9,IF('F5'!$AQ$10=Z124,'F5'!$AQ$9,IF('F5'!$AO$13=Z124,'F5'!$AO$12,IF('F5'!$AP$13=Z124,'F5'!$AP$12,IF('F5'!$AQ$13=Z124,'F5'!$AQ$12,""))))))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</row>
    <row r="125" spans="3:31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IF('F5'!$AO$10=Z125,'F5'!$AO$9,IF('F5'!$AP$10=Z125,'F5'!$AP$9,IF('F5'!$AQ$10=Z125,'F5'!$AQ$9,IF('F5'!$AO$13=Z125,'F5'!$AO$12,IF('F5'!$AP$13=Z125,'F5'!$AP$12,IF('F5'!$AQ$13=Z125,'F5'!$AQ$12,""))))))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</row>
    <row r="126" spans="3:31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IF('F5'!$AO$10=Z126,'F5'!$AO$9,IF('F5'!$AP$10=Z126,'F5'!$AP$9,IF('F5'!$AQ$10=Z126,'F5'!$AQ$9,IF('F5'!$AO$13=Z126,'F5'!$AO$12,IF('F5'!$AP$13=Z126,'F5'!$AP$12,IF('F5'!$AQ$13=Z126,'F5'!$AQ$12,""))))))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</row>
    <row r="127" spans="3:31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IF('F5'!$AO$10=Z127,'F5'!$AO$9,IF('F5'!$AP$10=Z127,'F5'!$AP$9,IF('F5'!$AQ$10=Z127,'F5'!$AQ$9,IF('F5'!$AO$13=Z127,'F5'!$AO$12,IF('F5'!$AP$13=Z127,'F5'!$AP$12,IF('F5'!$AQ$13=Z127,'F5'!$AQ$12,""))))))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</row>
    <row r="128" spans="3:31" s="86" customForma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IF('F5'!$AO$10=Z128,'F5'!$AO$9,IF('F5'!$AP$10=Z128,'F5'!$AP$9,IF('F5'!$AQ$10=Z128,'F5'!$AQ$9,IF('F5'!$AO$13=Z128,'F5'!$AO$12,IF('F5'!$AP$13=Z128,'F5'!$AP$12,IF('F5'!$AQ$13=Z128,'F5'!$AQ$12,""))))))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</row>
    <row r="129" spans="3:31" s="86" customForma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IF('F5'!$AO$10=Z129,'F5'!$AO$9,IF('F5'!$AP$10=Z129,'F5'!$AP$9,IF('F5'!$AQ$10=Z129,'F5'!$AQ$9,IF('F5'!$AO$13=Z129,'F5'!$AO$12,IF('F5'!$AP$13=Z129,'F5'!$AP$12,IF('F5'!$AQ$13=Z129,'F5'!$AQ$12,""))))))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</row>
    <row r="130" spans="3:31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IF('F5'!$AO$10=Z130,'F5'!$AO$9,IF('F5'!$AP$10=Z130,'F5'!$AP$9,IF('F5'!$AQ$10=Z130,'F5'!$AQ$9,IF('F5'!$AO$13=Z130,'F5'!$AO$12,IF('F5'!$AP$13=Z130,'F5'!$AP$12,IF('F5'!$AQ$13=Z130,'F5'!$AQ$12,""))))))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</row>
    <row r="131" spans="3:31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IF('F5'!$AO$10=Z131,'F5'!$AO$9,IF('F5'!$AP$10=Z131,'F5'!$AP$9,IF('F5'!$AQ$10=Z131,'F5'!$AQ$9,IF('F5'!$AO$13=Z131,'F5'!$AO$12,IF('F5'!$AP$13=Z131,'F5'!$AP$12,IF('F5'!$AQ$13=Z131,'F5'!$AQ$12,""))))))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</row>
    <row r="132" spans="3:31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IF('F5'!$AO$10=Z132,'F5'!$AO$9,IF('F5'!$AP$10=Z132,'F5'!$AP$9,IF('F5'!$AQ$10=Z132,'F5'!$AQ$9,IF('F5'!$AO$13=Z132,'F5'!$AO$12,IF('F5'!$AP$13=Z132,'F5'!$AP$12,IF('F5'!$AQ$13=Z132,'F5'!$AQ$12,""))))))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</row>
    <row r="133" spans="3:31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IF('F5'!$AO$10=Z133,'F5'!$AO$9,IF('F5'!$AP$10=Z133,'F5'!$AP$9,IF('F5'!$AQ$10=Z133,'F5'!$AQ$9,IF('F5'!$AO$13=Z133,'F5'!$AO$12,IF('F5'!$AP$13=Z133,'F5'!$AP$12,IF('F5'!$AQ$13=Z133,'F5'!$AQ$12,""))))))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</row>
    <row r="134" spans="3:31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IF('F5'!$AO$10=Z134,'F5'!$AO$9,IF('F5'!$AP$10=Z134,'F5'!$AP$9,IF('F5'!$AQ$10=Z134,'F5'!$AQ$9,IF('F5'!$AO$13=Z134,'F5'!$AO$12,IF('F5'!$AP$13=Z134,'F5'!$AP$12,IF('F5'!$AQ$13=Z134,'F5'!$AQ$12,""))))))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</row>
    <row r="135" spans="3:31" s="86" customForma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IF('F5'!$AO$10=Z135,'F5'!$AO$9,IF('F5'!$AP$10=Z135,'F5'!$AP$9,IF('F5'!$AQ$10=Z135,'F5'!$AQ$9,IF('F5'!$AO$13=Z135,'F5'!$AO$12,IF('F5'!$AP$13=Z135,'F5'!$AP$12,IF('F5'!$AQ$13=Z135,'F5'!$AQ$12,""))))))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</row>
    <row r="136" spans="3:31" s="86" customForma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IF('F5'!$AO$10=Z136,'F5'!$AO$9,IF('F5'!$AP$10=Z136,'F5'!$AP$9,IF('F5'!$AQ$10=Z136,'F5'!$AQ$9,IF('F5'!$AO$13=Z136,'F5'!$AO$12,IF('F5'!$AP$13=Z136,'F5'!$AP$12,IF('F5'!$AQ$13=Z136,'F5'!$AQ$12,""))))))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</row>
    <row r="137" spans="3:31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IF('F5'!$AO$10=Z137,'F5'!$AO$9,IF('F5'!$AP$10=Z137,'F5'!$AP$9,IF('F5'!$AQ$10=Z137,'F5'!$AQ$9,IF('F5'!$AO$13=Z137,'F5'!$AO$12,IF('F5'!$AP$13=Z137,'F5'!$AP$12,IF('F5'!$AQ$13=Z137,'F5'!$AQ$12,""))))))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</row>
    <row r="138" spans="3:31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IF('F5'!$AO$10=Z138,'F5'!$AO$9,IF('F5'!$AP$10=Z138,'F5'!$AP$9,IF('F5'!$AQ$10=Z138,'F5'!$AQ$9,IF('F5'!$AO$13=Z138,'F5'!$AO$12,IF('F5'!$AP$13=Z138,'F5'!$AP$12,IF('F5'!$AQ$13=Z138,'F5'!$AQ$12,""))))))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</row>
    <row r="139" spans="3:31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IF('F5'!$AO$10=Z139,'F5'!$AO$9,IF('F5'!$AP$10=Z139,'F5'!$AP$9,IF('F5'!$AQ$10=Z139,'F5'!$AQ$9,IF('F5'!$AO$13=Z139,'F5'!$AO$12,IF('F5'!$AP$13=Z139,'F5'!$AP$12,IF('F5'!$AQ$13=Z139,'F5'!$AQ$12,""))))))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</row>
    <row r="140" spans="3:31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IF('F5'!$AO$10=Z140,'F5'!$AO$9,IF('F5'!$AP$10=Z140,'F5'!$AP$9,IF('F5'!$AQ$10=Z140,'F5'!$AQ$9,IF('F5'!$AO$13=Z140,'F5'!$AO$12,IF('F5'!$AP$13=Z140,'F5'!$AP$12,IF('F5'!$AQ$13=Z140,'F5'!$AQ$12,""))))))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</row>
    <row r="141" spans="3:31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IF('F5'!$AO$10=Z141,'F5'!$AO$9,IF('F5'!$AP$10=Z141,'F5'!$AP$9,IF('F5'!$AQ$10=Z141,'F5'!$AQ$9,IF('F5'!$AO$13=Z141,'F5'!$AO$12,IF('F5'!$AP$13=Z141,'F5'!$AP$12,IF('F5'!$AQ$13=Z141,'F5'!$AQ$12,""))))))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</row>
    <row r="142" spans="3:31" s="86" customForma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IF('F5'!$AO$10=Z142,'F5'!$AO$9,IF('F5'!$AP$10=Z142,'F5'!$AP$9,IF('F5'!$AQ$10=Z142,'F5'!$AQ$9,IF('F5'!$AO$13=Z142,'F5'!$AO$12,IF('F5'!$AP$13=Z142,'F5'!$AP$12,IF('F5'!$AQ$13=Z142,'F5'!$AQ$12,""))))))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</row>
    <row r="143" spans="3:31" s="86" customForma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IF('F5'!$AO$10=Z143,'F5'!$AO$9,IF('F5'!$AP$10=Z143,'F5'!$AP$9,IF('F5'!$AQ$10=Z143,'F5'!$AQ$9,IF('F5'!$AO$13=Z143,'F5'!$AO$12,IF('F5'!$AP$13=Z143,'F5'!$AP$12,IF('F5'!$AQ$13=Z143,'F5'!$AQ$12,""))))))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</row>
    <row r="144" spans="3:31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IF('F5'!$AO$10=Z144,'F5'!$AO$9,IF('F5'!$AP$10=Z144,'F5'!$AP$9,IF('F5'!$AQ$10=Z144,'F5'!$AQ$9,IF('F5'!$AO$13=Z144,'F5'!$AO$12,IF('F5'!$AP$13=Z144,'F5'!$AP$12,IF('F5'!$AQ$13=Z144,'F5'!$AQ$12,""))))))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</row>
    <row r="145" spans="3:31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</row>
    <row r="146" spans="3:31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</row>
    <row r="147" spans="3:31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</row>
    <row r="148" spans="3:31" s="86" customFormat="1" x14ac:dyDescent="0.25">
      <c r="C148" s="86">
        <v>75</v>
      </c>
      <c r="D148" s="86">
        <v>15.8</v>
      </c>
      <c r="E148" s="86">
        <v>37.5</v>
      </c>
    </row>
    <row r="149" spans="3:31" s="86" customFormat="1" x14ac:dyDescent="0.25">
      <c r="C149" s="86">
        <v>76</v>
      </c>
      <c r="D149" s="86">
        <v>25.4</v>
      </c>
      <c r="E149" s="86">
        <v>26.8</v>
      </c>
    </row>
    <row r="150" spans="3:31" s="86" customFormat="1" x14ac:dyDescent="0.25"/>
  </sheetData>
  <sheetProtection sheet="1" objects="1" scenarios="1" selectLockedCells="1" selectUnlockedCells="1"/>
  <mergeCells count="24">
    <mergeCell ref="AO18:AP19"/>
    <mergeCell ref="AQ20:AS21"/>
    <mergeCell ref="B43:C43"/>
    <mergeCell ref="B37:D38"/>
    <mergeCell ref="O35:O36"/>
    <mergeCell ref="P35:P36"/>
    <mergeCell ref="Q35:Q36"/>
    <mergeCell ref="AB23:AC24"/>
    <mergeCell ref="AO6:AQ7"/>
    <mergeCell ref="C71:E72"/>
    <mergeCell ref="B44:C44"/>
    <mergeCell ref="B39:C39"/>
    <mergeCell ref="B45:C45"/>
    <mergeCell ref="B40:C40"/>
    <mergeCell ref="B41:C41"/>
    <mergeCell ref="T69:V70"/>
    <mergeCell ref="AB27:AB28"/>
    <mergeCell ref="H72:M73"/>
    <mergeCell ref="AO20:AP20"/>
    <mergeCell ref="AC69:AE70"/>
    <mergeCell ref="AO21:AP21"/>
    <mergeCell ref="X27:AA28"/>
    <mergeCell ref="B42:C42"/>
    <mergeCell ref="AQ18:AS19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AS186"/>
  <sheetViews>
    <sheetView showGridLines="0" zoomScale="30" zoomScaleNormal="30" workbookViewId="0">
      <selection activeCell="O35" sqref="O35:O45"/>
    </sheetView>
  </sheetViews>
  <sheetFormatPr baseColWidth="10" defaultColWidth="11.42578125" defaultRowHeight="15" x14ac:dyDescent="0.25"/>
  <cols>
    <col min="1" max="1" width="1.5703125" style="104" customWidth="1"/>
    <col min="2" max="4" width="10.28515625" style="104" customWidth="1"/>
    <col min="5" max="7" width="11.42578125" style="104"/>
    <col min="8" max="8" width="11.7109375" style="104" customWidth="1"/>
    <col min="9" max="10" width="11.28515625" style="104" customWidth="1"/>
    <col min="11" max="11" width="40.28515625" style="104" customWidth="1"/>
    <col min="12" max="12" width="45" style="104" customWidth="1"/>
    <col min="13" max="13" width="27.7109375" style="104" customWidth="1"/>
    <col min="14" max="14" width="2.7109375" style="104" customWidth="1"/>
    <col min="15" max="16" width="11.28515625" style="104" customWidth="1"/>
    <col min="17" max="17" width="13.85546875" style="104" customWidth="1"/>
    <col min="18" max="18" width="11.7109375" style="104" customWidth="1"/>
    <col min="19" max="19" width="0.7109375" style="104" hidden="1" customWidth="1"/>
    <col min="20" max="20" width="0.85546875" style="104" customWidth="1"/>
    <col min="21" max="21" width="2.42578125" style="104" customWidth="1"/>
    <col min="22" max="22" width="3.85546875" style="104" customWidth="1"/>
    <col min="23" max="23" width="7" style="104" customWidth="1"/>
    <col min="24" max="24" width="10.7109375" style="104" customWidth="1"/>
    <col min="25" max="25" width="7" style="104" customWidth="1"/>
    <col min="26" max="26" width="4.140625" style="104" customWidth="1"/>
    <col min="27" max="28" width="11.7109375" style="104" customWidth="1"/>
    <col min="29" max="29" width="1.28515625" style="104" customWidth="1"/>
    <col min="30" max="30" width="6" style="104" customWidth="1"/>
    <col min="31" max="31" width="16.7109375" style="104" customWidth="1"/>
    <col min="32" max="40" width="11.42578125" style="104"/>
    <col min="41" max="45" width="11.42578125" style="3"/>
    <col min="46" max="16384" width="11.42578125" style="104"/>
  </cols>
  <sheetData>
    <row r="1" spans="3:45" ht="14.45" customHeight="1" x14ac:dyDescent="0.6">
      <c r="C1" s="3"/>
      <c r="D1" s="3"/>
      <c r="AD1" s="37"/>
    </row>
    <row r="2" spans="3:45" ht="23.45" customHeight="1" x14ac:dyDescent="0.6">
      <c r="C2" s="37"/>
      <c r="D2" s="37"/>
      <c r="AD2" s="37"/>
    </row>
    <row r="3" spans="3:45" ht="1.1499999999999999" customHeight="1" x14ac:dyDescent="0.25"/>
    <row r="4" spans="3:45" ht="19.149999999999999" customHeight="1" x14ac:dyDescent="0.25"/>
    <row r="5" spans="3:45" ht="1.9" customHeight="1" x14ac:dyDescent="0.25"/>
    <row r="6" spans="3:45" ht="14.45" customHeight="1" x14ac:dyDescent="0.25">
      <c r="AO6" s="550" t="s">
        <v>21</v>
      </c>
      <c r="AP6" s="550"/>
      <c r="AQ6" s="550"/>
      <c r="AR6" s="88"/>
      <c r="AS6" s="88"/>
    </row>
    <row r="7" spans="3:45" ht="26.45" customHeight="1" x14ac:dyDescent="0.25">
      <c r="AO7" s="550"/>
      <c r="AP7" s="550"/>
      <c r="AQ7" s="550"/>
      <c r="AR7" s="88"/>
      <c r="AS7" s="88"/>
    </row>
    <row r="8" spans="3:45" ht="15" hidden="1" customHeight="1" thickBot="1" x14ac:dyDescent="0.3">
      <c r="AO8" s="88"/>
      <c r="AP8" s="88"/>
      <c r="AQ8" s="88"/>
      <c r="AR8" s="88"/>
      <c r="AS8" s="88"/>
    </row>
    <row r="9" spans="3:45" ht="30" customHeight="1" x14ac:dyDescent="0.25">
      <c r="AO9" s="99">
        <v>1</v>
      </c>
      <c r="AP9" s="99">
        <v>2</v>
      </c>
      <c r="AQ9" s="99">
        <v>3</v>
      </c>
      <c r="AR9" s="88"/>
      <c r="AS9" s="88"/>
    </row>
    <row r="10" spans="3:45" ht="30" customHeight="1" x14ac:dyDescent="0.25">
      <c r="AO10" s="99">
        <f>IF('Balises - Cartes'!$C$36="","",'Balises - Cartes'!$C$36)</f>
        <v>20</v>
      </c>
      <c r="AP10" s="99" t="str">
        <f>IF('Balises - Cartes'!$D$36="","",'Balises - Cartes'!$D$36)</f>
        <v/>
      </c>
      <c r="AQ10" s="99" t="str">
        <f>IF('Balises - Cartes'!$E$36="","",'Balises - Cartes'!$E$36)</f>
        <v/>
      </c>
      <c r="AR10" s="88"/>
      <c r="AS10" s="88"/>
    </row>
    <row r="11" spans="3:45" ht="15" hidden="1" customHeight="1" x14ac:dyDescent="0.35">
      <c r="AO11" s="100"/>
      <c r="AP11" s="100"/>
      <c r="AQ11" s="100"/>
      <c r="AR11" s="88"/>
      <c r="AS11" s="88"/>
    </row>
    <row r="12" spans="3:45" ht="30" customHeight="1" x14ac:dyDescent="0.25">
      <c r="AO12" s="99">
        <v>4</v>
      </c>
      <c r="AP12" s="99">
        <v>5</v>
      </c>
      <c r="AQ12" s="99">
        <v>6</v>
      </c>
      <c r="AR12" s="88"/>
      <c r="AS12" s="88"/>
    </row>
    <row r="13" spans="3:45" ht="30" customHeight="1" x14ac:dyDescent="0.25">
      <c r="AO13" s="99" t="str">
        <f>IF('Balises - Cartes'!$F$36="","",'Balises - Cartes'!$F$36)</f>
        <v/>
      </c>
      <c r="AP13" s="99" t="str">
        <f>IF('Balises - Cartes'!$G$36="","",'Balises - Cartes'!$G$36)</f>
        <v/>
      </c>
      <c r="AQ13" s="99" t="str">
        <f>IF('Balises - Cartes'!$H$36="","",'Balises - Cartes'!$H$36)</f>
        <v/>
      </c>
      <c r="AR13" s="88"/>
      <c r="AS13" s="88"/>
    </row>
    <row r="14" spans="3:45" ht="1.9" customHeight="1" x14ac:dyDescent="0.25">
      <c r="AO14" s="88"/>
      <c r="AP14" s="88"/>
      <c r="AQ14" s="88">
        <v>21</v>
      </c>
      <c r="AR14" s="88"/>
      <c r="AS14" s="88"/>
    </row>
    <row r="15" spans="3:45" ht="9" customHeight="1" x14ac:dyDescent="0.25">
      <c r="AO15" s="88"/>
      <c r="AP15" s="88"/>
      <c r="AQ15" s="88"/>
      <c r="AR15" s="88"/>
      <c r="AS15" s="88"/>
    </row>
    <row r="16" spans="3:45" ht="15.6" customHeight="1" x14ac:dyDescent="0.25">
      <c r="AO16" s="88"/>
      <c r="AP16" s="88"/>
      <c r="AQ16" s="88"/>
      <c r="AR16" s="88"/>
      <c r="AS16" s="88"/>
    </row>
    <row r="17" spans="24:45" ht="22.9" customHeight="1" x14ac:dyDescent="0.4">
      <c r="AL17" s="4"/>
      <c r="AM17" s="4"/>
      <c r="AN17" s="4"/>
      <c r="AO17" s="88"/>
      <c r="AP17" s="88"/>
      <c r="AQ17" s="88"/>
      <c r="AR17" s="88"/>
      <c r="AS17" s="88"/>
    </row>
    <row r="18" spans="24:45" ht="30" customHeight="1" x14ac:dyDescent="0.4">
      <c r="AL18" s="4"/>
      <c r="AM18" s="4"/>
      <c r="AN18" s="38"/>
      <c r="AO18" s="523" t="s">
        <v>25</v>
      </c>
      <c r="AP18" s="523"/>
      <c r="AQ18" s="523" t="s">
        <v>24</v>
      </c>
      <c r="AR18" s="523"/>
      <c r="AS18" s="523"/>
    </row>
    <row r="19" spans="24:45" ht="43.15" customHeight="1" x14ac:dyDescent="0.25">
      <c r="AO19" s="523"/>
      <c r="AP19" s="523"/>
      <c r="AQ19" s="523"/>
      <c r="AR19" s="523"/>
      <c r="AS19" s="523"/>
    </row>
    <row r="20" spans="24:45" ht="43.15" customHeight="1" x14ac:dyDescent="0.25">
      <c r="AO20" s="524">
        <f>'Départ - Arrivée'!$AE$13+0.25</f>
        <v>8.25</v>
      </c>
      <c r="AP20" s="524"/>
      <c r="AQ20" s="525">
        <f>'Départ - Arrivée'!$AG$12</f>
        <v>2</v>
      </c>
      <c r="AR20" s="525"/>
      <c r="AS20" s="525"/>
    </row>
    <row r="21" spans="24:45" ht="43.15" customHeight="1" x14ac:dyDescent="0.25">
      <c r="AO21" s="524">
        <f>'Départ - Arrivée'!$AE$17-0.4</f>
        <v>43.6</v>
      </c>
      <c r="AP21" s="524"/>
      <c r="AQ21" s="525"/>
      <c r="AR21" s="525"/>
      <c r="AS21" s="525"/>
    </row>
    <row r="22" spans="24:45" ht="43.15" customHeight="1" thickBot="1" x14ac:dyDescent="0.3">
      <c r="AO22" s="86" t="s">
        <v>40</v>
      </c>
    </row>
    <row r="23" spans="24:45" ht="43.15" customHeight="1" x14ac:dyDescent="0.25">
      <c r="AB23" s="551" t="s">
        <v>183</v>
      </c>
      <c r="AC23" s="552"/>
    </row>
    <row r="24" spans="24:45" ht="43.15" customHeight="1" thickBot="1" x14ac:dyDescent="0.3">
      <c r="AB24" s="553"/>
      <c r="AC24" s="554"/>
    </row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3517.9360742344365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204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 t="s">
        <v>203</v>
      </c>
      <c r="P37" s="73">
        <v>8</v>
      </c>
      <c r="Q37" s="123">
        <f>TIME(,,60*(($X$27/1000/P37)*60+$AQ$20*COUNT($AO$10,$AP$10,$AQ$10,$AO$13,$AP$13,$AQ$13)))</f>
        <v>1.9710648148148147E-2</v>
      </c>
    </row>
    <row r="38" spans="2:17" ht="29.45" customHeight="1" thickBot="1" x14ac:dyDescent="0.3">
      <c r="B38" s="435"/>
      <c r="C38" s="436"/>
      <c r="D38" s="437"/>
      <c r="O38" s="69">
        <v>1</v>
      </c>
      <c r="P38" s="68">
        <v>9</v>
      </c>
      <c r="Q38" s="124">
        <f t="shared" ref="Q38:Q45" si="0">TIME(,,60*(($X$27/1000/P38)*60+$AQ$20*COUNT($AO$10,$AP$10,$AQ$10,$AO$13,$AP$13,$AQ$13)))</f>
        <v>1.7673611111111109E-2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IF(COUNT(AO10)=1,SQRT((AO20-H74)*(AO20-H74)+(AO21-H75)*(AO21-H75))*$D$46,0)</f>
        <v>1758.9680371172183</v>
      </c>
      <c r="O39" s="69">
        <f t="shared" ref="O39:O45" si="1">O38+1</f>
        <v>2</v>
      </c>
      <c r="P39" s="68">
        <v>10</v>
      </c>
      <c r="Q39" s="124">
        <f t="shared" si="0"/>
        <v>1.6041666666666666E-2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IF(AP10="",0,IF(AO10="",SQRT((AO20-I74)*(AO20-I74)+(AO21-I75)*(AO21-I75))*$D$46,SQRT((H74-I74)*(H74-I74)+(H75-I75)*(H75-I75))*$D$46))</f>
        <v>0</v>
      </c>
      <c r="O40" s="69">
        <f t="shared" si="1"/>
        <v>3</v>
      </c>
      <c r="P40" s="68">
        <v>11</v>
      </c>
      <c r="Q40" s="124">
        <f t="shared" si="0"/>
        <v>1.4710648148148148E-2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IF(AQ10="",0,IF(AND(AP10="",AO10=""),SQRT((AO20-J74)*(AO20-J74)+(AO21-J75)*(AO21-J75))*$D$46,IF(AP10="",SQRT((H74-J74)*(H74-J74)+(H75-J75)*(H75-J75))*$D$46,SQRT((I74-J74)*(I74-J74)+(I75-J75)*(I75-J75))*$D$46)))</f>
        <v>0</v>
      </c>
      <c r="O41" s="69">
        <f t="shared" si="1"/>
        <v>4</v>
      </c>
      <c r="P41" s="68">
        <v>12</v>
      </c>
      <c r="Q41" s="124">
        <f t="shared" si="0"/>
        <v>1.3599537037037037E-2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$D$46,IF(AND(AQ10="",AP10=""),SQRT((H74-K74)*(H74-K74)+(H75-K75)*(H75-K75))*$D$46,IF(AQ10="",SQRT((I74-K74)*(I74-K74)+(I75-K75)*(I75-K75))*$D$46,SQRT((J74-K74)*(J74-K74)+(J75-K75)*(J75-K75))*$D$46))))</f>
        <v>0</v>
      </c>
      <c r="O42" s="69">
        <f t="shared" si="1"/>
        <v>5</v>
      </c>
      <c r="P42" s="68">
        <v>13</v>
      </c>
      <c r="Q42" s="124">
        <f t="shared" si="0"/>
        <v>1.2662037037037039E-2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$D$46,IF(AND(AO13="",AQ10="",AP10=""),SQRT((H74-L74)*(H74-L74)+(H75-L75)*(H75-L75))*$D$46,IF(AND(AO13="",AQ10=""),SQRT((I74-L74)*(I74-L74)+(I75-L75)*(I75-L75))*$D$46,IF(AO13="",SQRT((J74-L74)*(J74-L74)+(J75-L75)*(J75-L75))*$D$46,SQRT((K74-L74)*(K74-L74)+(K75-L75)*(K75-L75))*$D$46)))))</f>
        <v>0</v>
      </c>
      <c r="O43" s="69">
        <f t="shared" si="1"/>
        <v>6</v>
      </c>
      <c r="P43" s="68">
        <v>14</v>
      </c>
      <c r="Q43" s="124">
        <f t="shared" si="0"/>
        <v>1.1851851851851851E-2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$D$46,IF(AND(AP13="",AO13="",AQ10="",AP10=""),SQRT((H74-M74)*(H74-M74)+(H75-M75)*(H75-M75))*$D$46,IF(AND(AP13="",AO13="",AQ10=""),SQRT((I74-M74)*(I74-M74)+(I75-M75)*(I75-M75))*$D$46,IF(AND(AP13="",AO13=""),SQRT((J74-M74)*(J74-M74)+(J75-M75)*(J75-M75))*$D$46,IF(AP13="",SQRT((K74-M74)*(K74-M74)+(K75-M75)*(K75-M75))*$D$46,SQRT((L74-M74)*(L74-M74)+(L75-M75)*(L75-M75))*$D$46))))))</f>
        <v>0</v>
      </c>
      <c r="O44" s="69">
        <f t="shared" si="1"/>
        <v>7</v>
      </c>
      <c r="P44" s="68">
        <v>15</v>
      </c>
      <c r="Q44" s="124">
        <f t="shared" si="0"/>
        <v>1.1157407407407408E-2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$D$46,IF(AND(AQ13="",AP13="",AO13="",AQ10=""),SQRT((AO20-I74)*(AO20-I74)+(AO21-I75)*(AO21-I75))*$D$46,IF(AND(AQ13="",AP13="",AO13=""),SQRT((AO20-J74)*(AO20-J74)+(AO21-J75)*(AO21-J75))*$D$46,IF(AND(AQ13="",AP13=""),SQRT((AO20-K74)*(AO20-K74)+(AO21-K75)*(AO21-K75))*$D$46,IF(AQ13="",SQRT((AO20-L74)*(AO20-L74)+(AO21-L75)*(AO21-L75))*$D$46,SQRT((AO20-M74)*(AO20-M74)+(AO21-M75)*(AO21-M75))*$D$46)))))</f>
        <v>1758.9680371172183</v>
      </c>
      <c r="O45" s="65">
        <f t="shared" si="1"/>
        <v>8</v>
      </c>
      <c r="P45" s="64">
        <v>16</v>
      </c>
      <c r="Q45" s="125">
        <f t="shared" si="0"/>
        <v>1.0543981481481481E-2</v>
      </c>
    </row>
    <row r="46" spans="2:17" ht="10.15" customHeight="1" x14ac:dyDescent="0.25">
      <c r="D46" s="2">
        <f>'Départ - Arrivée'!$AH$22-0.1</f>
        <v>21.2</v>
      </c>
    </row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s="104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8" spans="3:31" s="86" customFormat="1" x14ac:dyDescent="0.25">
      <c r="AD68" s="86">
        <v>-11</v>
      </c>
      <c r="AE68" s="86">
        <v>10.5</v>
      </c>
    </row>
    <row r="69" spans="3:31" s="86" customFormat="1" x14ac:dyDescent="0.25">
      <c r="T69" s="536" t="s">
        <v>7</v>
      </c>
      <c r="U69" s="536"/>
      <c r="V69" s="536"/>
      <c r="X69" s="86" t="str">
        <f>IF('F6'!$AO$10=Z69,'F6'!$AO$9,IF('F6'!$AP$10=Z69,'F6'!$AP$9,IF('F6'!$AQ$10=Z69,'F6'!$AQ$9,IF('F6'!$AO$13=Z69,'F6'!$AO$12,IF('F6'!$AP$13=Z69,'F6'!$AP$12,IF('F6'!$AQ$13=Z69,'F6'!$AQ$12,""))))))</f>
        <v/>
      </c>
      <c r="Z69" s="86">
        <v>1</v>
      </c>
      <c r="AC69" s="527">
        <v>1</v>
      </c>
      <c r="AD69" s="527"/>
      <c r="AE69" s="527"/>
    </row>
    <row r="70" spans="3:31" s="86" customFormat="1" ht="17.45" customHeight="1" x14ac:dyDescent="0.25">
      <c r="T70" s="536"/>
      <c r="U70" s="536"/>
      <c r="V70" s="536"/>
      <c r="X70" s="86" t="str">
        <f>IF('F6'!$AO$10=Z70,'F6'!$AO$9,IF('F6'!$AP$10=Z70,'F6'!$AP$9,IF('F6'!$AQ$10=Z70,'F6'!$AQ$9,IF('F6'!$AO$13=Z70,'F6'!$AO$12,IF('F6'!$AP$13=Z70,'F6'!$AP$12,IF('F6'!$AQ$13=Z70,'F6'!$AQ$12,""))))))</f>
        <v/>
      </c>
      <c r="Z70" s="86">
        <f t="shared" ref="Z70:Z101" si="2">Z69+1</f>
        <v>2</v>
      </c>
      <c r="AC70" s="527"/>
      <c r="AD70" s="527"/>
      <c r="AE70" s="527"/>
    </row>
    <row r="71" spans="3:31" s="86" customFormat="1" ht="14.45" customHeight="1" x14ac:dyDescent="0.25">
      <c r="C71" s="527" t="s">
        <v>6</v>
      </c>
      <c r="D71" s="527"/>
      <c r="E71" s="527"/>
      <c r="F71" s="101"/>
      <c r="T71" s="106" t="s">
        <v>4</v>
      </c>
      <c r="U71" s="106" t="s">
        <v>3</v>
      </c>
      <c r="V71" s="106" t="s">
        <v>2</v>
      </c>
      <c r="X71" s="86" t="str">
        <f>IF('F6'!$AO$10=Z71,'F6'!$AO$9,IF('F6'!$AP$10=Z71,'F6'!$AP$9,IF('F6'!$AQ$10=Z71,'F6'!$AQ$9,IF('F6'!$AO$13=Z71,'F6'!$AO$12,IF('F6'!$AP$13=Z71,'F6'!$AP$12,IF('F6'!$AQ$13=Z71,'F6'!$AQ$12,""))))))</f>
        <v/>
      </c>
      <c r="Z71" s="86">
        <f t="shared" si="2"/>
        <v>3</v>
      </c>
      <c r="AC71" s="106" t="s">
        <v>4</v>
      </c>
      <c r="AD71" s="106" t="s">
        <v>3</v>
      </c>
      <c r="AE71" s="106" t="s">
        <v>2</v>
      </c>
    </row>
    <row r="72" spans="3:31" s="86" customFormat="1" ht="14.45" customHeight="1" x14ac:dyDescent="0.25">
      <c r="C72" s="527"/>
      <c r="D72" s="527"/>
      <c r="E72" s="527"/>
      <c r="F72" s="101"/>
      <c r="H72" s="537" t="s">
        <v>5</v>
      </c>
      <c r="I72" s="537"/>
      <c r="J72" s="537"/>
      <c r="K72" s="537"/>
      <c r="L72" s="537"/>
      <c r="M72" s="537"/>
      <c r="T72" s="106">
        <v>1</v>
      </c>
      <c r="U72" s="106">
        <f t="shared" ref="U72:U103" si="3">IF($AO$10=T72,AD72,IF($AP$10=T72,AD72,IF($AQ$10=T72,AD72,IF($AO$13=T72,AD72,IF($AP$13=T72,AD72,IF($AQ$13=T72,AD72,0))))))</f>
        <v>0</v>
      </c>
      <c r="V72" s="106">
        <f t="shared" ref="V72:V103" si="4">IF($AO$10=T72,AE72,IF($AP$10=T72,AE72,IF($AQ$10=T72,AE72,IF($AO$13=T72,AE72,IF($AP$13=T72,AE72,IF($AQ$13=T72,AE72,0))))))</f>
        <v>0</v>
      </c>
      <c r="X72" s="86" t="str">
        <f>IF('F6'!$AO$10=Z72,'F6'!$AO$9,IF('F6'!$AP$10=Z72,'F6'!$AP$9,IF('F6'!$AQ$10=Z72,'F6'!$AQ$9,IF('F6'!$AO$13=Z72,'F6'!$AO$12,IF('F6'!$AP$13=Z72,'F6'!$AP$12,IF('F6'!$AQ$13=Z72,'F6'!$AQ$12,""))))))</f>
        <v/>
      </c>
      <c r="Z72" s="86">
        <f t="shared" si="2"/>
        <v>4</v>
      </c>
      <c r="AC72" s="86">
        <f t="shared" ref="AC72:AC103" si="5">C74</f>
        <v>1</v>
      </c>
      <c r="AD72" s="86">
        <f t="shared" ref="AD72:AD103" si="6">D74+$AD$68</f>
        <v>10.8</v>
      </c>
      <c r="AE72" s="86">
        <f t="shared" ref="AE72:AE103" si="7">E74+$AE$68</f>
        <v>101</v>
      </c>
    </row>
    <row r="73" spans="3:31" s="86" customFormat="1" ht="14.45" customHeight="1" x14ac:dyDescent="0.25">
      <c r="C73" s="106" t="s">
        <v>4</v>
      </c>
      <c r="D73" s="106" t="s">
        <v>3</v>
      </c>
      <c r="E73" s="106" t="s">
        <v>2</v>
      </c>
      <c r="H73" s="537"/>
      <c r="I73" s="537"/>
      <c r="J73" s="537"/>
      <c r="K73" s="537"/>
      <c r="L73" s="537"/>
      <c r="M73" s="537"/>
      <c r="T73" s="106">
        <v>2</v>
      </c>
      <c r="U73" s="106">
        <f t="shared" si="3"/>
        <v>0</v>
      </c>
      <c r="V73" s="106">
        <f t="shared" si="4"/>
        <v>0</v>
      </c>
      <c r="X73" s="86" t="str">
        <f>IF('F6'!$AO$10=Z73,'F6'!$AO$9,IF('F6'!$AP$10=Z73,'F6'!$AP$9,IF('F6'!$AQ$10=Z73,'F6'!$AQ$9,IF('F6'!$AO$13=Z73,'F6'!$AO$12,IF('F6'!$AP$13=Z73,'F6'!$AP$12,IF('F6'!$AQ$13=Z73,'F6'!$AQ$12,""))))))</f>
        <v/>
      </c>
      <c r="Z73" s="86">
        <f t="shared" si="2"/>
        <v>5</v>
      </c>
      <c r="AC73" s="86">
        <f t="shared" si="5"/>
        <v>2</v>
      </c>
      <c r="AD73" s="86">
        <f t="shared" si="6"/>
        <v>10.8</v>
      </c>
      <c r="AE73" s="86">
        <f t="shared" si="7"/>
        <v>98.1</v>
      </c>
    </row>
    <row r="74" spans="3:31" s="86" customFormat="1" ht="23.25" x14ac:dyDescent="0.3">
      <c r="C74" s="86">
        <v>1</v>
      </c>
      <c r="D74" s="86">
        <v>21.8</v>
      </c>
      <c r="E74" s="86">
        <v>90.5</v>
      </c>
      <c r="G74" s="102" t="s">
        <v>1</v>
      </c>
      <c r="H74" s="103">
        <f>IF(AO10="","",INDEX($T$72:$V$147,MATCH(AO10,$T$72:$T$147,0),2))</f>
        <v>77.5</v>
      </c>
      <c r="I74" s="103" t="str">
        <f>IF(AP10="","",INDEX($T$72:$V$147,MATCH(AP10,$T$72:$T$147,0),2))</f>
        <v/>
      </c>
      <c r="J74" s="103" t="str">
        <f>IF(AQ10="","",INDEX($T$72:$V$147,MATCH(AQ10,$T$72:$T$147,0),2))</f>
        <v/>
      </c>
      <c r="K74" s="103" t="str">
        <f>IF(AO13="","",INDEX($T$72:$V$147,MATCH(AO13,$T$72:$T$147,0),2))</f>
        <v/>
      </c>
      <c r="L74" s="103" t="str">
        <f>IF(AP13="","",INDEX($T$72:$V$147,MATCH(AP13,$T$72:$T$147,0),2))</f>
        <v/>
      </c>
      <c r="M74" s="103" t="str">
        <f>IF(AQ13="","",INDEX($T$72:$V$147,MATCH(AQ13,$T$72:$T$147,0),2))</f>
        <v/>
      </c>
      <c r="T74" s="106">
        <v>3</v>
      </c>
      <c r="U74" s="106">
        <f t="shared" si="3"/>
        <v>0</v>
      </c>
      <c r="V74" s="106">
        <f t="shared" si="4"/>
        <v>0</v>
      </c>
      <c r="X74" s="86" t="str">
        <f>IF('F6'!$AO$10=Z74,'F6'!$AO$9,IF('F6'!$AP$10=Z74,'F6'!$AP$9,IF('F6'!$AQ$10=Z74,'F6'!$AQ$9,IF('F6'!$AO$13=Z74,'F6'!$AO$12,IF('F6'!$AP$13=Z74,'F6'!$AP$12,IF('F6'!$AQ$13=Z74,'F6'!$AQ$12,""))))))</f>
        <v/>
      </c>
      <c r="Z74" s="86">
        <f t="shared" si="2"/>
        <v>6</v>
      </c>
      <c r="AC74" s="86">
        <f t="shared" si="5"/>
        <v>3</v>
      </c>
      <c r="AD74" s="86">
        <f t="shared" si="6"/>
        <v>7.8000000000000007</v>
      </c>
      <c r="AE74" s="86">
        <f t="shared" si="7"/>
        <v>98.1</v>
      </c>
    </row>
    <row r="75" spans="3:31" s="86" customFormat="1" ht="23.25" x14ac:dyDescent="0.3">
      <c r="C75" s="86">
        <v>2</v>
      </c>
      <c r="D75" s="86">
        <v>21.8</v>
      </c>
      <c r="E75" s="86">
        <v>87.6</v>
      </c>
      <c r="G75" s="102" t="s">
        <v>0</v>
      </c>
      <c r="H75" s="103">
        <f>IF(AO10="","",INDEX($T$72:$V$147,MATCH(AO10,$T$72:$T$147,0),3))</f>
        <v>89.3</v>
      </c>
      <c r="I75" s="103" t="str">
        <f>IF(AP10="","",INDEX($T$72:$V$147,MATCH(AP10,$T$72:$T$147,0),3))</f>
        <v/>
      </c>
      <c r="J75" s="103" t="str">
        <f>IF(AQ10="","",INDEX($T$72:$V$147,MATCH(AQ10,$T$72:$T$147,0),3))</f>
        <v/>
      </c>
      <c r="K75" s="103" t="str">
        <f>IF(AO13="","",INDEX($T$72:$V$147,MATCH(AO13,$T$72:$T$147,0),3))</f>
        <v/>
      </c>
      <c r="L75" s="103" t="str">
        <f>IF(AP13="","",INDEX($T$72:$V$147,MATCH(AP13,$T$72:$T$147,0),3))</f>
        <v/>
      </c>
      <c r="M75" s="103" t="str">
        <f>IF(AQ13="","",INDEX($T$72:$V$147,MATCH(AQ13,$T$72:$T$147,0),3))</f>
        <v/>
      </c>
      <c r="T75" s="106">
        <v>4</v>
      </c>
      <c r="U75" s="106">
        <f t="shared" si="3"/>
        <v>0</v>
      </c>
      <c r="V75" s="106">
        <f t="shared" si="4"/>
        <v>0</v>
      </c>
      <c r="X75" s="86" t="str">
        <f>IF('F6'!$AO$10=Z75,'F6'!$AO$9,IF('F6'!$AP$10=Z75,'F6'!$AP$9,IF('F6'!$AQ$10=Z75,'F6'!$AQ$9,IF('F6'!$AO$13=Z75,'F6'!$AO$12,IF('F6'!$AP$13=Z75,'F6'!$AP$12,IF('F6'!$AQ$13=Z75,'F6'!$AQ$12,""))))))</f>
        <v/>
      </c>
      <c r="Z75" s="86">
        <f t="shared" si="2"/>
        <v>7</v>
      </c>
      <c r="AC75" s="86">
        <f t="shared" si="5"/>
        <v>4</v>
      </c>
      <c r="AD75" s="86">
        <f t="shared" si="6"/>
        <v>9.8000000000000007</v>
      </c>
      <c r="AE75" s="86">
        <f t="shared" si="7"/>
        <v>91</v>
      </c>
    </row>
    <row r="76" spans="3:31" s="86" customFormat="1" x14ac:dyDescent="0.25">
      <c r="C76" s="86">
        <v>3</v>
      </c>
      <c r="D76" s="86">
        <v>18.8</v>
      </c>
      <c r="E76" s="86">
        <v>87.6</v>
      </c>
      <c r="T76" s="106">
        <v>5</v>
      </c>
      <c r="U76" s="106">
        <f t="shared" si="3"/>
        <v>0</v>
      </c>
      <c r="V76" s="106">
        <f t="shared" si="4"/>
        <v>0</v>
      </c>
      <c r="X76" s="86" t="str">
        <f>IF('F6'!$AO$10=Z76,'F6'!$AO$9,IF('F6'!$AP$10=Z76,'F6'!$AP$9,IF('F6'!$AQ$10=Z76,'F6'!$AQ$9,IF('F6'!$AO$13=Z76,'F6'!$AO$12,IF('F6'!$AP$13=Z76,'F6'!$AP$12,IF('F6'!$AQ$13=Z76,'F6'!$AQ$12,""))))))</f>
        <v/>
      </c>
      <c r="Z76" s="86">
        <f t="shared" si="2"/>
        <v>8</v>
      </c>
      <c r="AC76" s="86">
        <f t="shared" si="5"/>
        <v>5</v>
      </c>
      <c r="AD76" s="86">
        <f t="shared" si="6"/>
        <v>3</v>
      </c>
      <c r="AE76" s="86">
        <f t="shared" si="7"/>
        <v>90.5</v>
      </c>
    </row>
    <row r="77" spans="3:31" s="86" customFormat="1" x14ac:dyDescent="0.25">
      <c r="C77" s="86">
        <v>4</v>
      </c>
      <c r="D77" s="86">
        <v>20.8</v>
      </c>
      <c r="E77" s="86">
        <v>80.5</v>
      </c>
      <c r="T77" s="106">
        <v>6</v>
      </c>
      <c r="U77" s="106">
        <f t="shared" si="3"/>
        <v>0</v>
      </c>
      <c r="V77" s="106">
        <f t="shared" si="4"/>
        <v>0</v>
      </c>
      <c r="X77" s="86" t="str">
        <f>IF('F6'!$AO$10=Z77,'F6'!$AO$9,IF('F6'!$AP$10=Z77,'F6'!$AP$9,IF('F6'!$AQ$10=Z77,'F6'!$AQ$9,IF('F6'!$AO$13=Z77,'F6'!$AO$12,IF('F6'!$AP$13=Z77,'F6'!$AP$12,IF('F6'!$AQ$13=Z77,'F6'!$AQ$12,""))))))</f>
        <v/>
      </c>
      <c r="Z77" s="86">
        <f t="shared" si="2"/>
        <v>9</v>
      </c>
      <c r="AC77" s="86">
        <f t="shared" si="5"/>
        <v>6</v>
      </c>
      <c r="AD77" s="86">
        <f t="shared" si="6"/>
        <v>5</v>
      </c>
      <c r="AE77" s="86">
        <f t="shared" si="7"/>
        <v>84.5</v>
      </c>
    </row>
    <row r="78" spans="3:31" s="86" customFormat="1" x14ac:dyDescent="0.25">
      <c r="C78" s="86">
        <v>5</v>
      </c>
      <c r="D78" s="86">
        <v>14</v>
      </c>
      <c r="E78" s="86">
        <v>80</v>
      </c>
      <c r="T78" s="106">
        <v>7</v>
      </c>
      <c r="U78" s="106">
        <f t="shared" si="3"/>
        <v>0</v>
      </c>
      <c r="V78" s="106">
        <f t="shared" si="4"/>
        <v>0</v>
      </c>
      <c r="X78" s="86" t="str">
        <f>IF('F6'!$AO$10=Z78,'F6'!$AO$9,IF('F6'!$AP$10=Z78,'F6'!$AP$9,IF('F6'!$AQ$10=Z78,'F6'!$AQ$9,IF('F6'!$AO$13=Z78,'F6'!$AO$12,IF('F6'!$AP$13=Z78,'F6'!$AP$12,IF('F6'!$AQ$13=Z78,'F6'!$AQ$12,""))))))</f>
        <v/>
      </c>
      <c r="Z78" s="86">
        <f t="shared" si="2"/>
        <v>10</v>
      </c>
      <c r="AC78" s="86">
        <f t="shared" si="5"/>
        <v>7</v>
      </c>
      <c r="AD78" s="86">
        <f t="shared" si="6"/>
        <v>5.5</v>
      </c>
      <c r="AE78" s="86">
        <f t="shared" si="7"/>
        <v>82.5</v>
      </c>
    </row>
    <row r="79" spans="3:31" s="86" customFormat="1" ht="15" customHeight="1" x14ac:dyDescent="0.25">
      <c r="C79" s="86">
        <v>6</v>
      </c>
      <c r="D79" s="86">
        <v>16</v>
      </c>
      <c r="E79" s="86">
        <v>74</v>
      </c>
      <c r="T79" s="106">
        <v>8</v>
      </c>
      <c r="U79" s="106">
        <f t="shared" si="3"/>
        <v>0</v>
      </c>
      <c r="V79" s="106">
        <f t="shared" si="4"/>
        <v>0</v>
      </c>
      <c r="X79" s="86" t="str">
        <f>IF('F6'!$AO$10=Z79,'F6'!$AO$9,IF('F6'!$AP$10=Z79,'F6'!$AP$9,IF('F6'!$AQ$10=Z79,'F6'!$AQ$9,IF('F6'!$AO$13=Z79,'F6'!$AO$12,IF('F6'!$AP$13=Z79,'F6'!$AP$12,IF('F6'!$AQ$13=Z79,'F6'!$AQ$12,""))))))</f>
        <v/>
      </c>
      <c r="Z79" s="86">
        <f t="shared" si="2"/>
        <v>11</v>
      </c>
      <c r="AC79" s="86">
        <f t="shared" si="5"/>
        <v>8</v>
      </c>
      <c r="AD79" s="86">
        <f t="shared" si="6"/>
        <v>13</v>
      </c>
      <c r="AE79" s="86">
        <f t="shared" si="7"/>
        <v>82</v>
      </c>
    </row>
    <row r="80" spans="3:31" s="86" customFormat="1" ht="15" customHeight="1" x14ac:dyDescent="0.25">
      <c r="C80" s="86">
        <v>7</v>
      </c>
      <c r="D80" s="86">
        <v>16.5</v>
      </c>
      <c r="E80" s="86">
        <v>72</v>
      </c>
      <c r="T80" s="106">
        <v>9</v>
      </c>
      <c r="U80" s="106">
        <f t="shared" si="3"/>
        <v>0</v>
      </c>
      <c r="V80" s="106">
        <f t="shared" si="4"/>
        <v>0</v>
      </c>
      <c r="X80" s="86" t="str">
        <f>IF('F6'!$AO$10=Z80,'F6'!$AO$9,IF('F6'!$AP$10=Z80,'F6'!$AP$9,IF('F6'!$AQ$10=Z80,'F6'!$AQ$9,IF('F6'!$AO$13=Z80,'F6'!$AO$12,IF('F6'!$AP$13=Z80,'F6'!$AP$12,IF('F6'!$AQ$13=Z80,'F6'!$AQ$12,""))))))</f>
        <v/>
      </c>
      <c r="Z80" s="86">
        <f t="shared" si="2"/>
        <v>12</v>
      </c>
      <c r="AC80" s="86">
        <f t="shared" si="5"/>
        <v>9</v>
      </c>
      <c r="AD80" s="86">
        <f t="shared" si="6"/>
        <v>13</v>
      </c>
      <c r="AE80" s="86">
        <f t="shared" si="7"/>
        <v>89.5</v>
      </c>
    </row>
    <row r="81" spans="3:31" s="86" customFormat="1" ht="14.45" customHeight="1" x14ac:dyDescent="0.4">
      <c r="C81" s="86">
        <v>8</v>
      </c>
      <c r="D81" s="86">
        <v>24</v>
      </c>
      <c r="E81" s="86">
        <v>71.5</v>
      </c>
      <c r="J81" s="85"/>
      <c r="K81" s="85"/>
      <c r="L81" s="85"/>
      <c r="T81" s="106">
        <v>10</v>
      </c>
      <c r="U81" s="106">
        <f t="shared" si="3"/>
        <v>0</v>
      </c>
      <c r="V81" s="106">
        <f t="shared" si="4"/>
        <v>0</v>
      </c>
      <c r="X81" s="86" t="str">
        <f>IF('F6'!$AO$10=Z81,'F6'!$AO$9,IF('F6'!$AP$10=Z81,'F6'!$AP$9,IF('F6'!$AQ$10=Z81,'F6'!$AQ$9,IF('F6'!$AO$13=Z81,'F6'!$AO$12,IF('F6'!$AP$13=Z81,'F6'!$AP$12,IF('F6'!$AQ$13=Z81,'F6'!$AQ$12,""))))))</f>
        <v/>
      </c>
      <c r="Z81" s="86">
        <f t="shared" si="2"/>
        <v>13</v>
      </c>
      <c r="AC81" s="86">
        <f t="shared" si="5"/>
        <v>10</v>
      </c>
      <c r="AD81" s="86">
        <f t="shared" si="6"/>
        <v>15</v>
      </c>
      <c r="AE81" s="86">
        <f t="shared" si="7"/>
        <v>91.5</v>
      </c>
    </row>
    <row r="82" spans="3:31" s="86" customFormat="1" ht="14.45" customHeight="1" x14ac:dyDescent="0.4">
      <c r="C82" s="86">
        <v>9</v>
      </c>
      <c r="D82" s="86">
        <v>24</v>
      </c>
      <c r="E82" s="86">
        <v>79</v>
      </c>
      <c r="J82" s="85"/>
      <c r="K82" s="85"/>
      <c r="L82" s="85"/>
      <c r="T82" s="106">
        <v>11</v>
      </c>
      <c r="U82" s="106">
        <f t="shared" si="3"/>
        <v>0</v>
      </c>
      <c r="V82" s="106">
        <f t="shared" si="4"/>
        <v>0</v>
      </c>
      <c r="X82" s="86" t="str">
        <f>IF('F6'!$AO$10=Z82,'F6'!$AO$9,IF('F6'!$AP$10=Z82,'F6'!$AP$9,IF('F6'!$AQ$10=Z82,'F6'!$AQ$9,IF('F6'!$AO$13=Z82,'F6'!$AO$12,IF('F6'!$AP$13=Z82,'F6'!$AP$12,IF('F6'!$AQ$13=Z82,'F6'!$AQ$12,""))))))</f>
        <v/>
      </c>
      <c r="Z82" s="86">
        <f t="shared" si="2"/>
        <v>14</v>
      </c>
      <c r="AC82" s="86">
        <f t="shared" si="5"/>
        <v>11</v>
      </c>
      <c r="AD82" s="86">
        <f t="shared" si="6"/>
        <v>22.200000000000003</v>
      </c>
      <c r="AE82" s="86">
        <f t="shared" si="7"/>
        <v>86.3</v>
      </c>
    </row>
    <row r="83" spans="3:31" s="86" customFormat="1" ht="14.45" customHeight="1" x14ac:dyDescent="0.25">
      <c r="C83" s="86">
        <v>10</v>
      </c>
      <c r="D83" s="86">
        <v>26</v>
      </c>
      <c r="E83" s="86">
        <v>81</v>
      </c>
      <c r="T83" s="106">
        <v>12</v>
      </c>
      <c r="U83" s="106">
        <f t="shared" si="3"/>
        <v>0</v>
      </c>
      <c r="V83" s="106">
        <f t="shared" si="4"/>
        <v>0</v>
      </c>
      <c r="X83" s="86" t="str">
        <f>IF('F6'!$AO$10=Z83,'F6'!$AO$9,IF('F6'!$AP$10=Z83,'F6'!$AP$9,IF('F6'!$AQ$10=Z83,'F6'!$AQ$9,IF('F6'!$AO$13=Z83,'F6'!$AO$12,IF('F6'!$AP$13=Z83,'F6'!$AP$12,IF('F6'!$AQ$13=Z83,'F6'!$AQ$12,""))))))</f>
        <v/>
      </c>
      <c r="Z83" s="86">
        <f t="shared" si="2"/>
        <v>15</v>
      </c>
      <c r="AC83" s="86">
        <f t="shared" si="5"/>
        <v>12</v>
      </c>
      <c r="AD83" s="86">
        <f t="shared" si="6"/>
        <v>26.200000000000003</v>
      </c>
      <c r="AE83" s="86">
        <f t="shared" si="7"/>
        <v>91.5</v>
      </c>
    </row>
    <row r="84" spans="3:31" s="86" customFormat="1" ht="25.15" customHeight="1" x14ac:dyDescent="0.25">
      <c r="C84" s="86">
        <v>11</v>
      </c>
      <c r="D84" s="86">
        <v>33.200000000000003</v>
      </c>
      <c r="E84" s="86">
        <v>75.8</v>
      </c>
      <c r="T84" s="106">
        <v>13</v>
      </c>
      <c r="U84" s="106">
        <f t="shared" si="3"/>
        <v>0</v>
      </c>
      <c r="V84" s="106">
        <f t="shared" si="4"/>
        <v>0</v>
      </c>
      <c r="X84" s="86" t="str">
        <f>IF('F6'!$AO$10=Z84,'F6'!$AO$9,IF('F6'!$AP$10=Z84,'F6'!$AP$9,IF('F6'!$AQ$10=Z84,'F6'!$AQ$9,IF('F6'!$AO$13=Z84,'F6'!$AO$12,IF('F6'!$AP$13=Z84,'F6'!$AP$12,IF('F6'!$AQ$13=Z84,'F6'!$AQ$12,""))))))</f>
        <v/>
      </c>
      <c r="Z84" s="86">
        <f t="shared" si="2"/>
        <v>16</v>
      </c>
      <c r="AC84" s="86">
        <f t="shared" si="5"/>
        <v>13</v>
      </c>
      <c r="AD84" s="86">
        <f t="shared" si="6"/>
        <v>28</v>
      </c>
      <c r="AE84" s="86">
        <f t="shared" si="7"/>
        <v>95.5</v>
      </c>
    </row>
    <row r="85" spans="3:31" s="86" customFormat="1" ht="25.15" customHeight="1" x14ac:dyDescent="0.25">
      <c r="C85" s="86">
        <v>12</v>
      </c>
      <c r="D85" s="86">
        <v>37.200000000000003</v>
      </c>
      <c r="E85" s="86">
        <v>81</v>
      </c>
      <c r="T85" s="106">
        <v>14</v>
      </c>
      <c r="U85" s="106">
        <f t="shared" si="3"/>
        <v>0</v>
      </c>
      <c r="V85" s="106">
        <f t="shared" si="4"/>
        <v>0</v>
      </c>
      <c r="X85" s="86" t="str">
        <f>IF('F6'!$AO$10=Z85,'F6'!$AO$9,IF('F6'!$AP$10=Z85,'F6'!$AP$9,IF('F6'!$AQ$10=Z85,'F6'!$AQ$9,IF('F6'!$AO$13=Z85,'F6'!$AO$12,IF('F6'!$AP$13=Z85,'F6'!$AP$12,IF('F6'!$AQ$13=Z85,'F6'!$AQ$12,""))))))</f>
        <v/>
      </c>
      <c r="Z85" s="86">
        <f t="shared" si="2"/>
        <v>17</v>
      </c>
      <c r="AC85" s="86">
        <f t="shared" si="5"/>
        <v>14</v>
      </c>
      <c r="AD85" s="86">
        <f t="shared" si="6"/>
        <v>29</v>
      </c>
      <c r="AE85" s="86">
        <f t="shared" si="7"/>
        <v>87.5</v>
      </c>
    </row>
    <row r="86" spans="3:31" s="86" customFormat="1" ht="25.15" customHeight="1" x14ac:dyDescent="0.25">
      <c r="C86" s="86">
        <v>13</v>
      </c>
      <c r="D86" s="86">
        <v>39</v>
      </c>
      <c r="E86" s="86">
        <v>85</v>
      </c>
      <c r="T86" s="106">
        <v>15</v>
      </c>
      <c r="U86" s="106">
        <f t="shared" si="3"/>
        <v>0</v>
      </c>
      <c r="V86" s="106">
        <f t="shared" si="4"/>
        <v>0</v>
      </c>
      <c r="X86" s="86" t="str">
        <f>IF('F6'!$AO$10=Z86,'F6'!$AO$9,IF('F6'!$AP$10=Z86,'F6'!$AP$9,IF('F6'!$AQ$10=Z86,'F6'!$AQ$9,IF('F6'!$AO$13=Z86,'F6'!$AO$12,IF('F6'!$AP$13=Z86,'F6'!$AP$12,IF('F6'!$AQ$13=Z86,'F6'!$AQ$12,""))))))</f>
        <v/>
      </c>
      <c r="Z86" s="86">
        <f t="shared" si="2"/>
        <v>18</v>
      </c>
      <c r="AC86" s="86">
        <f t="shared" si="5"/>
        <v>15</v>
      </c>
      <c r="AD86" s="86">
        <f t="shared" si="6"/>
        <v>27.299999999999997</v>
      </c>
      <c r="AE86" s="86">
        <f t="shared" si="7"/>
        <v>85.5</v>
      </c>
    </row>
    <row r="87" spans="3:31" s="86" customFormat="1" ht="25.15" customHeight="1" x14ac:dyDescent="0.25">
      <c r="C87" s="86">
        <v>14</v>
      </c>
      <c r="D87" s="86">
        <v>40</v>
      </c>
      <c r="E87" s="86">
        <v>77</v>
      </c>
      <c r="T87" s="106">
        <v>16</v>
      </c>
      <c r="U87" s="106">
        <f t="shared" si="3"/>
        <v>0</v>
      </c>
      <c r="V87" s="106">
        <f t="shared" si="4"/>
        <v>0</v>
      </c>
      <c r="X87" s="86" t="str">
        <f>IF('F6'!$AO$10=Z87,'F6'!$AO$9,IF('F6'!$AP$10=Z87,'F6'!$AP$9,IF('F6'!$AQ$10=Z87,'F6'!$AQ$9,IF('F6'!$AO$13=Z87,'F6'!$AO$12,IF('F6'!$AP$13=Z87,'F6'!$AP$12,IF('F6'!$AQ$13=Z87,'F6'!$AQ$12,""))))))</f>
        <v/>
      </c>
      <c r="Z87" s="86">
        <f t="shared" si="2"/>
        <v>19</v>
      </c>
      <c r="AC87" s="86">
        <f t="shared" si="5"/>
        <v>16</v>
      </c>
      <c r="AD87" s="86">
        <f t="shared" si="6"/>
        <v>26.200000000000003</v>
      </c>
      <c r="AE87" s="86">
        <f t="shared" si="7"/>
        <v>83.3</v>
      </c>
    </row>
    <row r="88" spans="3:31" s="86" customFormat="1" ht="25.15" customHeight="1" x14ac:dyDescent="0.25">
      <c r="C88" s="86">
        <v>15</v>
      </c>
      <c r="D88" s="86">
        <v>38.299999999999997</v>
      </c>
      <c r="E88" s="86">
        <v>75</v>
      </c>
      <c r="T88" s="106">
        <v>17</v>
      </c>
      <c r="U88" s="106">
        <f t="shared" si="3"/>
        <v>0</v>
      </c>
      <c r="V88" s="106">
        <f t="shared" si="4"/>
        <v>0</v>
      </c>
      <c r="X88" s="86">
        <f>IF('F6'!$AO$10=Z88,'F6'!$AO$9,IF('F6'!$AP$10=Z88,'F6'!$AP$9,IF('F6'!$AQ$10=Z88,'F6'!$AQ$9,IF('F6'!$AO$13=Z88,'F6'!$AO$12,IF('F6'!$AP$13=Z88,'F6'!$AP$12,IF('F6'!$AQ$13=Z88,'F6'!$AQ$12,""))))))</f>
        <v>1</v>
      </c>
      <c r="Z88" s="86">
        <f t="shared" si="2"/>
        <v>20</v>
      </c>
      <c r="AC88" s="86">
        <f t="shared" si="5"/>
        <v>17</v>
      </c>
      <c r="AD88" s="86">
        <f t="shared" si="6"/>
        <v>35.799999999999997</v>
      </c>
      <c r="AE88" s="86">
        <f t="shared" si="7"/>
        <v>83</v>
      </c>
    </row>
    <row r="89" spans="3:31" s="86" customFormat="1" ht="25.15" customHeight="1" x14ac:dyDescent="0.25">
      <c r="C89" s="86">
        <v>16</v>
      </c>
      <c r="D89" s="86">
        <v>37.200000000000003</v>
      </c>
      <c r="E89" s="86">
        <v>72.8</v>
      </c>
      <c r="T89" s="106">
        <v>18</v>
      </c>
      <c r="U89" s="106">
        <f t="shared" si="3"/>
        <v>0</v>
      </c>
      <c r="V89" s="106">
        <f t="shared" si="4"/>
        <v>0</v>
      </c>
      <c r="X89" s="86" t="str">
        <f>IF('F6'!$AO$10=Z89,'F6'!$AO$9,IF('F6'!$AP$10=Z89,'F6'!$AP$9,IF('F6'!$AQ$10=Z89,'F6'!$AQ$9,IF('F6'!$AO$13=Z89,'F6'!$AO$12,IF('F6'!$AP$13=Z89,'F6'!$AP$12,IF('F6'!$AQ$13=Z89,'F6'!$AQ$12,""))))))</f>
        <v/>
      </c>
      <c r="Z89" s="86">
        <f t="shared" si="2"/>
        <v>21</v>
      </c>
      <c r="AC89" s="86">
        <f t="shared" si="5"/>
        <v>18</v>
      </c>
      <c r="AD89" s="86">
        <f t="shared" si="6"/>
        <v>61.7</v>
      </c>
      <c r="AE89" s="86">
        <f t="shared" si="7"/>
        <v>92</v>
      </c>
    </row>
    <row r="90" spans="3:31" s="86" customFormat="1" ht="25.15" customHeight="1" x14ac:dyDescent="0.25">
      <c r="C90" s="86">
        <v>17</v>
      </c>
      <c r="D90" s="86">
        <v>46.8</v>
      </c>
      <c r="E90" s="86">
        <v>72.5</v>
      </c>
      <c r="T90" s="106">
        <v>19</v>
      </c>
      <c r="U90" s="106">
        <f t="shared" si="3"/>
        <v>0</v>
      </c>
      <c r="V90" s="106">
        <f t="shared" si="4"/>
        <v>0</v>
      </c>
      <c r="X90" s="86" t="str">
        <f>IF('F6'!$AO$10=Z90,'F6'!$AO$9,IF('F6'!$AP$10=Z90,'F6'!$AP$9,IF('F6'!$AQ$10=Z90,'F6'!$AQ$9,IF('F6'!$AO$13=Z90,'F6'!$AO$12,IF('F6'!$AP$13=Z90,'F6'!$AP$12,IF('F6'!$AQ$13=Z90,'F6'!$AQ$12,""))))))</f>
        <v/>
      </c>
      <c r="Z90" s="86">
        <f t="shared" si="2"/>
        <v>22</v>
      </c>
      <c r="AC90" s="86">
        <f t="shared" si="5"/>
        <v>19</v>
      </c>
      <c r="AD90" s="86">
        <f t="shared" si="6"/>
        <v>72</v>
      </c>
      <c r="AE90" s="86">
        <f t="shared" si="7"/>
        <v>90.7</v>
      </c>
    </row>
    <row r="91" spans="3:31" s="86" customFormat="1" x14ac:dyDescent="0.25">
      <c r="C91" s="86">
        <v>18</v>
      </c>
      <c r="D91" s="86">
        <v>72.7</v>
      </c>
      <c r="E91" s="86">
        <v>81.5</v>
      </c>
      <c r="T91" s="106">
        <v>20</v>
      </c>
      <c r="U91" s="106">
        <f t="shared" si="3"/>
        <v>77.5</v>
      </c>
      <c r="V91" s="106">
        <f t="shared" si="4"/>
        <v>89.3</v>
      </c>
      <c r="X91" s="86" t="str">
        <f>IF('F6'!$AO$10=Z91,'F6'!$AO$9,IF('F6'!$AP$10=Z91,'F6'!$AP$9,IF('F6'!$AQ$10=Z91,'F6'!$AQ$9,IF('F6'!$AO$13=Z91,'F6'!$AO$12,IF('F6'!$AP$13=Z91,'F6'!$AP$12,IF('F6'!$AQ$13=Z91,'F6'!$AQ$12,""))))))</f>
        <v/>
      </c>
      <c r="Z91" s="86">
        <f t="shared" si="2"/>
        <v>23</v>
      </c>
      <c r="AC91" s="86">
        <f t="shared" si="5"/>
        <v>20</v>
      </c>
      <c r="AD91" s="86">
        <f t="shared" si="6"/>
        <v>77.5</v>
      </c>
      <c r="AE91" s="86">
        <f t="shared" si="7"/>
        <v>89.3</v>
      </c>
    </row>
    <row r="92" spans="3:31" s="86" customFormat="1" x14ac:dyDescent="0.25">
      <c r="C92" s="86">
        <v>19</v>
      </c>
      <c r="D92" s="86">
        <v>83</v>
      </c>
      <c r="E92" s="86">
        <v>80.2</v>
      </c>
      <c r="T92" s="106">
        <v>21</v>
      </c>
      <c r="U92" s="106">
        <f t="shared" si="3"/>
        <v>0</v>
      </c>
      <c r="V92" s="106">
        <f t="shared" si="4"/>
        <v>0</v>
      </c>
      <c r="X92" s="86" t="str">
        <f>IF('F6'!$AO$10=Z92,'F6'!$AO$9,IF('F6'!$AP$10=Z92,'F6'!$AP$9,IF('F6'!$AQ$10=Z92,'F6'!$AQ$9,IF('F6'!$AO$13=Z92,'F6'!$AO$12,IF('F6'!$AP$13=Z92,'F6'!$AP$12,IF('F6'!$AQ$13=Z92,'F6'!$AQ$12,""))))))</f>
        <v/>
      </c>
      <c r="Z92" s="86">
        <f t="shared" si="2"/>
        <v>24</v>
      </c>
      <c r="AC92" s="86">
        <f t="shared" si="5"/>
        <v>21</v>
      </c>
      <c r="AD92" s="86">
        <f t="shared" si="6"/>
        <v>80</v>
      </c>
      <c r="AE92" s="86">
        <f t="shared" si="7"/>
        <v>87.5</v>
      </c>
    </row>
    <row r="93" spans="3:31" s="86" customFormat="1" ht="15" customHeight="1" x14ac:dyDescent="0.25">
      <c r="C93" s="86">
        <v>20</v>
      </c>
      <c r="D93" s="86">
        <v>88.5</v>
      </c>
      <c r="E93" s="86">
        <v>78.8</v>
      </c>
      <c r="T93" s="106">
        <v>22</v>
      </c>
      <c r="U93" s="106">
        <f t="shared" si="3"/>
        <v>0</v>
      </c>
      <c r="V93" s="106">
        <f t="shared" si="4"/>
        <v>0</v>
      </c>
      <c r="X93" s="86" t="str">
        <f>IF('F6'!$AO$10=Z93,'F6'!$AO$9,IF('F6'!$AP$10=Z93,'F6'!$AP$9,IF('F6'!$AQ$10=Z93,'F6'!$AQ$9,IF('F6'!$AO$13=Z93,'F6'!$AO$12,IF('F6'!$AP$13=Z93,'F6'!$AP$12,IF('F6'!$AQ$13=Z93,'F6'!$AQ$12,""))))))</f>
        <v/>
      </c>
      <c r="Z93" s="86">
        <f t="shared" si="2"/>
        <v>25</v>
      </c>
      <c r="AC93" s="86">
        <f t="shared" si="5"/>
        <v>22</v>
      </c>
      <c r="AD93" s="86">
        <f t="shared" si="6"/>
        <v>76</v>
      </c>
      <c r="AE93" s="86">
        <f t="shared" si="7"/>
        <v>83.9</v>
      </c>
    </row>
    <row r="94" spans="3:31" s="86" customFormat="1" ht="15" customHeight="1" x14ac:dyDescent="0.25">
      <c r="C94" s="86">
        <v>21</v>
      </c>
      <c r="D94" s="86">
        <v>91</v>
      </c>
      <c r="E94" s="86">
        <v>77</v>
      </c>
      <c r="T94" s="106">
        <v>23</v>
      </c>
      <c r="U94" s="106">
        <f t="shared" si="3"/>
        <v>0</v>
      </c>
      <c r="V94" s="106">
        <f t="shared" si="4"/>
        <v>0</v>
      </c>
      <c r="X94" s="86" t="str">
        <f>IF('F6'!$AO$10=Z94,'F6'!$AO$9,IF('F6'!$AP$10=Z94,'F6'!$AP$9,IF('F6'!$AQ$10=Z94,'F6'!$AQ$9,IF('F6'!$AO$13=Z94,'F6'!$AO$12,IF('F6'!$AP$13=Z94,'F6'!$AP$12,IF('F6'!$AQ$13=Z94,'F6'!$AQ$12,""))))))</f>
        <v/>
      </c>
      <c r="Z94" s="86">
        <f t="shared" si="2"/>
        <v>26</v>
      </c>
      <c r="AC94" s="86">
        <f t="shared" si="5"/>
        <v>23</v>
      </c>
      <c r="AD94" s="86">
        <f t="shared" si="6"/>
        <v>65</v>
      </c>
      <c r="AE94" s="86">
        <f t="shared" si="7"/>
        <v>87</v>
      </c>
    </row>
    <row r="95" spans="3:31" s="86" customFormat="1" x14ac:dyDescent="0.25">
      <c r="C95" s="86">
        <v>22</v>
      </c>
      <c r="D95" s="86">
        <v>87</v>
      </c>
      <c r="E95" s="86">
        <v>73.400000000000006</v>
      </c>
      <c r="T95" s="106">
        <v>24</v>
      </c>
      <c r="U95" s="106">
        <f t="shared" si="3"/>
        <v>0</v>
      </c>
      <c r="V95" s="106">
        <f t="shared" si="4"/>
        <v>0</v>
      </c>
      <c r="X95" s="86" t="str">
        <f>IF('F6'!$AO$10=Z95,'F6'!$AO$9,IF('F6'!$AP$10=Z95,'F6'!$AP$9,IF('F6'!$AQ$10=Z95,'F6'!$AQ$9,IF('F6'!$AO$13=Z95,'F6'!$AO$12,IF('F6'!$AP$13=Z95,'F6'!$AP$12,IF('F6'!$AQ$13=Z95,'F6'!$AQ$12,""))))))</f>
        <v/>
      </c>
      <c r="Z95" s="86">
        <f t="shared" si="2"/>
        <v>27</v>
      </c>
      <c r="AC95" s="86">
        <f t="shared" si="5"/>
        <v>24</v>
      </c>
      <c r="AD95" s="86">
        <f t="shared" si="6"/>
        <v>52.8</v>
      </c>
      <c r="AE95" s="86">
        <f t="shared" si="7"/>
        <v>83.3</v>
      </c>
    </row>
    <row r="96" spans="3:31" s="86" customFormat="1" x14ac:dyDescent="0.25">
      <c r="C96" s="86">
        <v>23</v>
      </c>
      <c r="D96" s="86">
        <v>76</v>
      </c>
      <c r="E96" s="86">
        <v>76.5</v>
      </c>
      <c r="T96" s="106">
        <v>25</v>
      </c>
      <c r="U96" s="106">
        <f t="shared" si="3"/>
        <v>0</v>
      </c>
      <c r="V96" s="106">
        <f t="shared" si="4"/>
        <v>0</v>
      </c>
      <c r="X96" s="86" t="str">
        <f>IF('F6'!$AO$10=Z96,'F6'!$AO$9,IF('F6'!$AP$10=Z96,'F6'!$AP$9,IF('F6'!$AQ$10=Z96,'F6'!$AQ$9,IF('F6'!$AO$13=Z96,'F6'!$AO$12,IF('F6'!$AP$13=Z96,'F6'!$AP$12,IF('F6'!$AQ$13=Z96,'F6'!$AQ$12,""))))))</f>
        <v/>
      </c>
      <c r="Z96" s="86">
        <f t="shared" si="2"/>
        <v>28</v>
      </c>
      <c r="AC96" s="86">
        <f t="shared" si="5"/>
        <v>25</v>
      </c>
      <c r="AD96" s="86">
        <f t="shared" si="6"/>
        <v>49.8</v>
      </c>
      <c r="AE96" s="86">
        <f t="shared" si="7"/>
        <v>84.6</v>
      </c>
    </row>
    <row r="97" spans="3:31" s="86" customFormat="1" x14ac:dyDescent="0.25">
      <c r="C97" s="86">
        <v>24</v>
      </c>
      <c r="D97" s="86">
        <v>63.8</v>
      </c>
      <c r="E97" s="86">
        <v>72.8</v>
      </c>
      <c r="T97" s="106">
        <v>26</v>
      </c>
      <c r="U97" s="106">
        <f t="shared" si="3"/>
        <v>0</v>
      </c>
      <c r="V97" s="106">
        <f t="shared" si="4"/>
        <v>0</v>
      </c>
      <c r="X97" s="86" t="str">
        <f>IF('F6'!$AO$10=Z97,'F6'!$AO$9,IF('F6'!$AP$10=Z97,'F6'!$AP$9,IF('F6'!$AQ$10=Z97,'F6'!$AQ$9,IF('F6'!$AO$13=Z97,'F6'!$AO$12,IF('F6'!$AP$13=Z97,'F6'!$AP$12,IF('F6'!$AQ$13=Z97,'F6'!$AQ$12,""))))))</f>
        <v/>
      </c>
      <c r="Z97" s="86">
        <f t="shared" si="2"/>
        <v>29</v>
      </c>
      <c r="AC97" s="86">
        <f t="shared" si="5"/>
        <v>26</v>
      </c>
      <c r="AD97" s="86">
        <f t="shared" si="6"/>
        <v>44.8</v>
      </c>
      <c r="AE97" s="86">
        <f t="shared" si="7"/>
        <v>81</v>
      </c>
    </row>
    <row r="98" spans="3:31" s="86" customFormat="1" x14ac:dyDescent="0.25">
      <c r="C98" s="86">
        <v>25</v>
      </c>
      <c r="D98" s="86">
        <v>60.8</v>
      </c>
      <c r="E98" s="86">
        <v>74.099999999999994</v>
      </c>
      <c r="T98" s="106">
        <v>27</v>
      </c>
      <c r="U98" s="106">
        <f t="shared" si="3"/>
        <v>0</v>
      </c>
      <c r="V98" s="106">
        <f t="shared" si="4"/>
        <v>0</v>
      </c>
      <c r="X98" s="86" t="str">
        <f>IF('F6'!$AO$10=Z98,'F6'!$AO$9,IF('F6'!$AP$10=Z98,'F6'!$AP$9,IF('F6'!$AQ$10=Z98,'F6'!$AQ$9,IF('F6'!$AO$13=Z98,'F6'!$AO$12,IF('F6'!$AP$13=Z98,'F6'!$AP$12,IF('F6'!$AQ$13=Z98,'F6'!$AQ$12,""))))))</f>
        <v/>
      </c>
      <c r="Z98" s="86">
        <f t="shared" si="2"/>
        <v>30</v>
      </c>
      <c r="AC98" s="86">
        <f t="shared" si="5"/>
        <v>27</v>
      </c>
      <c r="AD98" s="86">
        <f t="shared" si="6"/>
        <v>38.299999999999997</v>
      </c>
      <c r="AE98" s="86">
        <f t="shared" si="7"/>
        <v>76.7</v>
      </c>
    </row>
    <row r="99" spans="3:31" s="86" customFormat="1" x14ac:dyDescent="0.25">
      <c r="C99" s="86">
        <v>26</v>
      </c>
      <c r="D99" s="86">
        <v>55.8</v>
      </c>
      <c r="E99" s="86">
        <v>70.5</v>
      </c>
      <c r="T99" s="106">
        <v>28</v>
      </c>
      <c r="U99" s="106">
        <f t="shared" si="3"/>
        <v>0</v>
      </c>
      <c r="V99" s="106">
        <f t="shared" si="4"/>
        <v>0</v>
      </c>
      <c r="X99" s="86" t="str">
        <f>IF('F6'!$AO$10=Z99,'F6'!$AO$9,IF('F6'!$AP$10=Z99,'F6'!$AP$9,IF('F6'!$AQ$10=Z99,'F6'!$AQ$9,IF('F6'!$AO$13=Z99,'F6'!$AO$12,IF('F6'!$AP$13=Z99,'F6'!$AP$12,IF('F6'!$AQ$13=Z99,'F6'!$AQ$12,""))))))</f>
        <v/>
      </c>
      <c r="Z99" s="86">
        <f t="shared" si="2"/>
        <v>31</v>
      </c>
      <c r="AC99" s="86">
        <f t="shared" si="5"/>
        <v>28</v>
      </c>
      <c r="AD99" s="86">
        <f t="shared" si="6"/>
        <v>37.799999999999997</v>
      </c>
      <c r="AE99" s="86">
        <f t="shared" si="7"/>
        <v>79</v>
      </c>
    </row>
    <row r="100" spans="3:31" s="86" customFormat="1" ht="15" customHeight="1" x14ac:dyDescent="0.25">
      <c r="C100" s="86">
        <v>27</v>
      </c>
      <c r="D100" s="86">
        <v>49.3</v>
      </c>
      <c r="E100" s="86">
        <v>66.2</v>
      </c>
      <c r="T100" s="106">
        <v>29</v>
      </c>
      <c r="U100" s="106">
        <f t="shared" si="3"/>
        <v>0</v>
      </c>
      <c r="V100" s="106">
        <f t="shared" si="4"/>
        <v>0</v>
      </c>
      <c r="X100" s="86" t="str">
        <f>IF('F6'!$AO$10=Z100,'F6'!$AO$9,IF('F6'!$AP$10=Z100,'F6'!$AP$9,IF('F6'!$AQ$10=Z100,'F6'!$AQ$9,IF('F6'!$AO$13=Z100,'F6'!$AO$12,IF('F6'!$AP$13=Z100,'F6'!$AP$12,IF('F6'!$AQ$13=Z100,'F6'!$AQ$12,""))))))</f>
        <v/>
      </c>
      <c r="Z100" s="86">
        <f t="shared" si="2"/>
        <v>32</v>
      </c>
      <c r="AC100" s="86">
        <f t="shared" si="5"/>
        <v>29</v>
      </c>
      <c r="AD100" s="86">
        <f t="shared" si="6"/>
        <v>32.5</v>
      </c>
      <c r="AE100" s="86">
        <f t="shared" si="7"/>
        <v>76.5</v>
      </c>
    </row>
    <row r="101" spans="3:31" s="86" customFormat="1" ht="15" customHeight="1" x14ac:dyDescent="0.25">
      <c r="C101" s="86">
        <v>28</v>
      </c>
      <c r="D101" s="86">
        <v>48.8</v>
      </c>
      <c r="E101" s="86">
        <v>68.5</v>
      </c>
      <c r="T101" s="106">
        <v>30</v>
      </c>
      <c r="U101" s="106">
        <f t="shared" si="3"/>
        <v>0</v>
      </c>
      <c r="V101" s="106">
        <f t="shared" si="4"/>
        <v>0</v>
      </c>
      <c r="X101" s="86" t="str">
        <f>IF('F6'!$AO$10=Z101,'F6'!$AO$9,IF('F6'!$AP$10=Z101,'F6'!$AP$9,IF('F6'!$AQ$10=Z101,'F6'!$AQ$9,IF('F6'!$AO$13=Z101,'F6'!$AO$12,IF('F6'!$AP$13=Z101,'F6'!$AP$12,IF('F6'!$AQ$13=Z101,'F6'!$AQ$12,""))))))</f>
        <v/>
      </c>
      <c r="Z101" s="86">
        <f t="shared" si="2"/>
        <v>33</v>
      </c>
      <c r="AC101" s="86">
        <f t="shared" si="5"/>
        <v>30</v>
      </c>
      <c r="AD101" s="86">
        <f t="shared" si="6"/>
        <v>33</v>
      </c>
      <c r="AE101" s="86">
        <f t="shared" si="7"/>
        <v>79</v>
      </c>
    </row>
    <row r="102" spans="3:31" s="86" customFormat="1" x14ac:dyDescent="0.25">
      <c r="C102" s="86">
        <v>29</v>
      </c>
      <c r="D102" s="86">
        <v>43.5</v>
      </c>
      <c r="E102" s="86">
        <v>66</v>
      </c>
      <c r="T102" s="106">
        <v>31</v>
      </c>
      <c r="U102" s="106">
        <f t="shared" si="3"/>
        <v>0</v>
      </c>
      <c r="V102" s="106">
        <f t="shared" si="4"/>
        <v>0</v>
      </c>
      <c r="X102" s="86" t="str">
        <f>IF('F6'!$AO$10=Z102,'F6'!$AO$9,IF('F6'!$AP$10=Z102,'F6'!$AP$9,IF('F6'!$AQ$10=Z102,'F6'!$AQ$9,IF('F6'!$AO$13=Z102,'F6'!$AO$12,IF('F6'!$AP$13=Z102,'F6'!$AP$12,IF('F6'!$AQ$13=Z102,'F6'!$AQ$12,""))))))</f>
        <v/>
      </c>
      <c r="Z102" s="86">
        <f t="shared" ref="Z102:Z133" si="8">Z101+1</f>
        <v>34</v>
      </c>
      <c r="AC102" s="86">
        <f t="shared" si="5"/>
        <v>31</v>
      </c>
      <c r="AD102" s="86">
        <f t="shared" si="6"/>
        <v>26.5</v>
      </c>
      <c r="AE102" s="86">
        <f t="shared" si="7"/>
        <v>79.5</v>
      </c>
    </row>
    <row r="103" spans="3:31" s="86" customFormat="1" x14ac:dyDescent="0.25">
      <c r="C103" s="86">
        <v>30</v>
      </c>
      <c r="D103" s="86">
        <v>44</v>
      </c>
      <c r="E103" s="86">
        <v>68.5</v>
      </c>
      <c r="T103" s="106">
        <v>32</v>
      </c>
      <c r="U103" s="106">
        <f t="shared" si="3"/>
        <v>0</v>
      </c>
      <c r="V103" s="106">
        <f t="shared" si="4"/>
        <v>0</v>
      </c>
      <c r="X103" s="86" t="str">
        <f>IF('F6'!$AO$10=Z103,'F6'!$AO$9,IF('F6'!$AP$10=Z103,'F6'!$AP$9,IF('F6'!$AQ$10=Z103,'F6'!$AQ$9,IF('F6'!$AO$13=Z103,'F6'!$AO$12,IF('F6'!$AP$13=Z103,'F6'!$AP$12,IF('F6'!$AQ$13=Z103,'F6'!$AQ$12,""))))))</f>
        <v/>
      </c>
      <c r="Z103" s="86">
        <f t="shared" si="8"/>
        <v>35</v>
      </c>
      <c r="AC103" s="86">
        <f t="shared" si="5"/>
        <v>32</v>
      </c>
      <c r="AD103" s="86">
        <f t="shared" si="6"/>
        <v>22.5</v>
      </c>
      <c r="AE103" s="86">
        <f t="shared" si="7"/>
        <v>77.5</v>
      </c>
    </row>
    <row r="104" spans="3:31" s="86" customFormat="1" x14ac:dyDescent="0.25">
      <c r="C104" s="86">
        <v>31</v>
      </c>
      <c r="D104" s="86">
        <v>37.5</v>
      </c>
      <c r="E104" s="86">
        <v>69</v>
      </c>
      <c r="T104" s="106">
        <v>33</v>
      </c>
      <c r="U104" s="106">
        <f t="shared" ref="U104:U135" si="9">IF($AO$10=T104,AD104,IF($AP$10=T104,AD104,IF($AQ$10=T104,AD104,IF($AO$13=T104,AD104,IF($AP$13=T104,AD104,IF($AQ$13=T104,AD104,0))))))</f>
        <v>0</v>
      </c>
      <c r="V104" s="106">
        <f t="shared" ref="V104:V135" si="10">IF($AO$10=T104,AE104,IF($AP$10=T104,AE104,IF($AQ$10=T104,AE104,IF($AO$13=T104,AE104,IF($AP$13=T104,AE104,IF($AQ$13=T104,AE104,0))))))</f>
        <v>0</v>
      </c>
      <c r="X104" s="86" t="str">
        <f>IF('F6'!$AO$10=Z104,'F6'!$AO$9,IF('F6'!$AP$10=Z104,'F6'!$AP$9,IF('F6'!$AQ$10=Z104,'F6'!$AQ$9,IF('F6'!$AO$13=Z104,'F6'!$AO$12,IF('F6'!$AP$13=Z104,'F6'!$AP$12,IF('F6'!$AQ$13=Z104,'F6'!$AQ$12,""))))))</f>
        <v/>
      </c>
      <c r="Z104" s="86">
        <f t="shared" si="8"/>
        <v>36</v>
      </c>
      <c r="AC104" s="86">
        <f t="shared" ref="AC104:AC135" si="11">C106</f>
        <v>33</v>
      </c>
      <c r="AD104" s="86">
        <f t="shared" ref="AD104:AD135" si="12">D106+$AD$68</f>
        <v>24</v>
      </c>
      <c r="AE104" s="86">
        <f t="shared" ref="AE104:AE135" si="13">E106+$AE$68</f>
        <v>79.5</v>
      </c>
    </row>
    <row r="105" spans="3:31" s="86" customFormat="1" x14ac:dyDescent="0.25">
      <c r="C105" s="86">
        <v>32</v>
      </c>
      <c r="D105" s="86">
        <v>33.5</v>
      </c>
      <c r="E105" s="86">
        <v>67</v>
      </c>
      <c r="T105" s="106">
        <v>34</v>
      </c>
      <c r="U105" s="106">
        <f t="shared" si="9"/>
        <v>0</v>
      </c>
      <c r="V105" s="106">
        <f t="shared" si="10"/>
        <v>0</v>
      </c>
      <c r="X105" s="86" t="str">
        <f>IF('F6'!$AO$10=Z105,'F6'!$AO$9,IF('F6'!$AP$10=Z105,'F6'!$AP$9,IF('F6'!$AQ$10=Z105,'F6'!$AQ$9,IF('F6'!$AO$13=Z105,'F6'!$AO$12,IF('F6'!$AP$13=Z105,'F6'!$AP$12,IF('F6'!$AQ$13=Z105,'F6'!$AQ$12,""))))))</f>
        <v/>
      </c>
      <c r="Z105" s="86">
        <f t="shared" si="8"/>
        <v>37</v>
      </c>
      <c r="AC105" s="86">
        <f t="shared" si="11"/>
        <v>34</v>
      </c>
      <c r="AD105" s="86">
        <f t="shared" si="12"/>
        <v>22</v>
      </c>
      <c r="AE105" s="86">
        <f t="shared" si="13"/>
        <v>80</v>
      </c>
    </row>
    <row r="106" spans="3:31" s="86" customFormat="1" x14ac:dyDescent="0.25">
      <c r="C106" s="86">
        <v>33</v>
      </c>
      <c r="D106" s="86">
        <v>35</v>
      </c>
      <c r="E106" s="86">
        <v>69</v>
      </c>
      <c r="T106" s="106">
        <v>35</v>
      </c>
      <c r="U106" s="106">
        <f t="shared" si="9"/>
        <v>0</v>
      </c>
      <c r="V106" s="106">
        <f t="shared" si="10"/>
        <v>0</v>
      </c>
      <c r="X106" s="86" t="str">
        <f>IF('F6'!$AO$10=Z106,'F6'!$AO$9,IF('F6'!$AP$10=Z106,'F6'!$AP$9,IF('F6'!$AQ$10=Z106,'F6'!$AQ$9,IF('F6'!$AO$13=Z106,'F6'!$AO$12,IF('F6'!$AP$13=Z106,'F6'!$AP$12,IF('F6'!$AQ$13=Z106,'F6'!$AQ$12,""))))))</f>
        <v/>
      </c>
      <c r="Z106" s="86">
        <f t="shared" si="8"/>
        <v>38</v>
      </c>
      <c r="AC106" s="86">
        <f t="shared" si="11"/>
        <v>35</v>
      </c>
      <c r="AD106" s="86">
        <f t="shared" si="12"/>
        <v>20</v>
      </c>
      <c r="AE106" s="86">
        <f t="shared" si="13"/>
        <v>81</v>
      </c>
    </row>
    <row r="107" spans="3:31" s="86" customFormat="1" ht="15" customHeight="1" x14ac:dyDescent="0.25">
      <c r="C107" s="86">
        <v>34</v>
      </c>
      <c r="D107" s="86">
        <v>33</v>
      </c>
      <c r="E107" s="86">
        <v>69.5</v>
      </c>
      <c r="T107" s="106">
        <v>36</v>
      </c>
      <c r="U107" s="106">
        <f t="shared" si="9"/>
        <v>0</v>
      </c>
      <c r="V107" s="106">
        <f t="shared" si="10"/>
        <v>0</v>
      </c>
      <c r="X107" s="86" t="str">
        <f>IF('F6'!$AO$10=Z107,'F6'!$AO$9,IF('F6'!$AP$10=Z107,'F6'!$AP$9,IF('F6'!$AQ$10=Z107,'F6'!$AQ$9,IF('F6'!$AO$13=Z107,'F6'!$AO$12,IF('F6'!$AP$13=Z107,'F6'!$AP$12,IF('F6'!$AQ$13=Z107,'F6'!$AQ$12,""))))))</f>
        <v/>
      </c>
      <c r="Z107" s="86">
        <f t="shared" si="8"/>
        <v>39</v>
      </c>
      <c r="AC107" s="86">
        <f t="shared" si="11"/>
        <v>36</v>
      </c>
      <c r="AD107" s="86">
        <f t="shared" si="12"/>
        <v>13</v>
      </c>
      <c r="AE107" s="86">
        <f t="shared" si="13"/>
        <v>77</v>
      </c>
    </row>
    <row r="108" spans="3:31" s="86" customFormat="1" ht="15" customHeight="1" x14ac:dyDescent="0.25">
      <c r="C108" s="86">
        <v>35</v>
      </c>
      <c r="D108" s="86">
        <v>31</v>
      </c>
      <c r="E108" s="86">
        <v>70.5</v>
      </c>
      <c r="T108" s="106">
        <v>37</v>
      </c>
      <c r="U108" s="106">
        <f t="shared" si="9"/>
        <v>0</v>
      </c>
      <c r="V108" s="106">
        <f t="shared" si="10"/>
        <v>0</v>
      </c>
      <c r="X108" s="86" t="str">
        <f>IF('F6'!$AO$10=Z108,'F6'!$AO$9,IF('F6'!$AP$10=Z108,'F6'!$AP$9,IF('F6'!$AQ$10=Z108,'F6'!$AQ$9,IF('F6'!$AO$13=Z108,'F6'!$AO$12,IF('F6'!$AP$13=Z108,'F6'!$AP$12,IF('F6'!$AQ$13=Z108,'F6'!$AQ$12,""))))))</f>
        <v/>
      </c>
      <c r="Z108" s="86">
        <f t="shared" si="8"/>
        <v>40</v>
      </c>
      <c r="AC108" s="86">
        <f t="shared" si="11"/>
        <v>37</v>
      </c>
      <c r="AD108" s="86">
        <f t="shared" si="12"/>
        <v>21.299999999999997</v>
      </c>
      <c r="AE108" s="86">
        <f t="shared" si="13"/>
        <v>72.900000000000006</v>
      </c>
    </row>
    <row r="109" spans="3:31" s="86" customFormat="1" x14ac:dyDescent="0.25">
      <c r="C109" s="86">
        <v>36</v>
      </c>
      <c r="D109" s="86">
        <v>24</v>
      </c>
      <c r="E109" s="86">
        <v>66.5</v>
      </c>
      <c r="T109" s="106">
        <v>38</v>
      </c>
      <c r="U109" s="106">
        <f t="shared" si="9"/>
        <v>0</v>
      </c>
      <c r="V109" s="106">
        <f t="shared" si="10"/>
        <v>0</v>
      </c>
      <c r="X109" s="86" t="str">
        <f>IF('F6'!$AO$10=Z109,'F6'!$AO$9,IF('F6'!$AP$10=Z109,'F6'!$AP$9,IF('F6'!$AQ$10=Z109,'F6'!$AQ$9,IF('F6'!$AO$13=Z109,'F6'!$AO$12,IF('F6'!$AP$13=Z109,'F6'!$AP$12,IF('F6'!$AQ$13=Z109,'F6'!$AQ$12,""))))))</f>
        <v/>
      </c>
      <c r="Z109" s="86">
        <f t="shared" si="8"/>
        <v>41</v>
      </c>
      <c r="AC109" s="86">
        <f t="shared" si="11"/>
        <v>38</v>
      </c>
      <c r="AD109" s="86">
        <f t="shared" si="12"/>
        <v>24</v>
      </c>
      <c r="AE109" s="86">
        <f t="shared" si="13"/>
        <v>72.8</v>
      </c>
    </row>
    <row r="110" spans="3:31" s="86" customFormat="1" x14ac:dyDescent="0.25">
      <c r="C110" s="86">
        <v>37</v>
      </c>
      <c r="D110" s="86">
        <v>32.299999999999997</v>
      </c>
      <c r="E110" s="86">
        <v>62.4</v>
      </c>
      <c r="T110" s="106">
        <v>39</v>
      </c>
      <c r="U110" s="106">
        <f t="shared" si="9"/>
        <v>0</v>
      </c>
      <c r="V110" s="106">
        <f t="shared" si="10"/>
        <v>0</v>
      </c>
      <c r="X110" s="86" t="str">
        <f>IF('F6'!$AO$10=Z110,'F6'!$AO$9,IF('F6'!$AP$10=Z110,'F6'!$AP$9,IF('F6'!$AQ$10=Z110,'F6'!$AQ$9,IF('F6'!$AO$13=Z110,'F6'!$AO$12,IF('F6'!$AP$13=Z110,'F6'!$AP$12,IF('F6'!$AQ$13=Z110,'F6'!$AQ$12,""))))))</f>
        <v/>
      </c>
      <c r="Z110" s="86">
        <f t="shared" si="8"/>
        <v>42</v>
      </c>
      <c r="AC110" s="86">
        <f t="shared" si="11"/>
        <v>39</v>
      </c>
      <c r="AD110" s="86">
        <f t="shared" si="12"/>
        <v>27</v>
      </c>
      <c r="AE110" s="86">
        <f t="shared" si="13"/>
        <v>73.2</v>
      </c>
    </row>
    <row r="111" spans="3:31" s="86" customFormat="1" x14ac:dyDescent="0.25">
      <c r="C111" s="86">
        <v>38</v>
      </c>
      <c r="D111" s="86">
        <v>35</v>
      </c>
      <c r="E111" s="86">
        <v>62.3</v>
      </c>
      <c r="T111" s="106">
        <v>40</v>
      </c>
      <c r="U111" s="106">
        <f t="shared" si="9"/>
        <v>0</v>
      </c>
      <c r="V111" s="106">
        <f t="shared" si="10"/>
        <v>0</v>
      </c>
      <c r="X111" s="86" t="str">
        <f>IF('F6'!$AO$10=Z111,'F6'!$AO$9,IF('F6'!$AP$10=Z111,'F6'!$AP$9,IF('F6'!$AQ$10=Z111,'F6'!$AQ$9,IF('F6'!$AO$13=Z111,'F6'!$AO$12,IF('F6'!$AP$13=Z111,'F6'!$AP$12,IF('F6'!$AQ$13=Z111,'F6'!$AQ$12,""))))))</f>
        <v/>
      </c>
      <c r="Z111" s="86">
        <f t="shared" si="8"/>
        <v>43</v>
      </c>
      <c r="AC111" s="86">
        <f t="shared" si="11"/>
        <v>40</v>
      </c>
      <c r="AD111" s="86">
        <f t="shared" si="12"/>
        <v>30.200000000000003</v>
      </c>
      <c r="AE111" s="86">
        <f t="shared" si="13"/>
        <v>73</v>
      </c>
    </row>
    <row r="112" spans="3:31" s="86" customFormat="1" x14ac:dyDescent="0.25">
      <c r="C112" s="86">
        <v>39</v>
      </c>
      <c r="D112" s="86">
        <v>38</v>
      </c>
      <c r="E112" s="86">
        <v>62.7</v>
      </c>
      <c r="T112" s="106">
        <v>41</v>
      </c>
      <c r="U112" s="106">
        <f t="shared" si="9"/>
        <v>0</v>
      </c>
      <c r="V112" s="106">
        <f t="shared" si="10"/>
        <v>0</v>
      </c>
      <c r="X112" s="86" t="str">
        <f>IF('F6'!$AO$10=Z112,'F6'!$AO$9,IF('F6'!$AP$10=Z112,'F6'!$AP$9,IF('F6'!$AQ$10=Z112,'F6'!$AQ$9,IF('F6'!$AO$13=Z112,'F6'!$AO$12,IF('F6'!$AP$13=Z112,'F6'!$AP$12,IF('F6'!$AQ$13=Z112,'F6'!$AQ$12,""))))))</f>
        <v/>
      </c>
      <c r="Z112" s="86">
        <f t="shared" si="8"/>
        <v>44</v>
      </c>
      <c r="AC112" s="86">
        <f t="shared" si="11"/>
        <v>41</v>
      </c>
      <c r="AD112" s="86">
        <f t="shared" si="12"/>
        <v>37.5</v>
      </c>
      <c r="AE112" s="86">
        <f t="shared" si="13"/>
        <v>73.3</v>
      </c>
    </row>
    <row r="113" spans="3:31" s="86" customFormat="1" x14ac:dyDescent="0.25">
      <c r="C113" s="86">
        <v>40</v>
      </c>
      <c r="D113" s="86">
        <v>41.2</v>
      </c>
      <c r="E113" s="86">
        <v>62.5</v>
      </c>
      <c r="T113" s="106">
        <v>42</v>
      </c>
      <c r="U113" s="106">
        <f t="shared" si="9"/>
        <v>0</v>
      </c>
      <c r="V113" s="106">
        <f t="shared" si="10"/>
        <v>0</v>
      </c>
      <c r="X113" s="86" t="str">
        <f>IF('F6'!$AO$10=Z113,'F6'!$AO$9,IF('F6'!$AP$10=Z113,'F6'!$AP$9,IF('F6'!$AQ$10=Z113,'F6'!$AQ$9,IF('F6'!$AO$13=Z113,'F6'!$AO$12,IF('F6'!$AP$13=Z113,'F6'!$AP$12,IF('F6'!$AQ$13=Z113,'F6'!$AQ$12,""))))))</f>
        <v/>
      </c>
      <c r="Z113" s="86">
        <f t="shared" si="8"/>
        <v>45</v>
      </c>
      <c r="AC113" s="86">
        <f t="shared" si="11"/>
        <v>42</v>
      </c>
      <c r="AD113" s="86">
        <f t="shared" si="12"/>
        <v>30.200000000000003</v>
      </c>
      <c r="AE113" s="86">
        <f t="shared" si="13"/>
        <v>70.2</v>
      </c>
    </row>
    <row r="114" spans="3:31" s="86" customFormat="1" ht="15" customHeight="1" x14ac:dyDescent="0.25">
      <c r="C114" s="86">
        <v>41</v>
      </c>
      <c r="D114" s="86">
        <v>48.5</v>
      </c>
      <c r="E114" s="86">
        <v>62.8</v>
      </c>
      <c r="T114" s="106">
        <v>43</v>
      </c>
      <c r="U114" s="106">
        <f t="shared" si="9"/>
        <v>0</v>
      </c>
      <c r="V114" s="106">
        <f t="shared" si="10"/>
        <v>0</v>
      </c>
      <c r="X114" s="86" t="str">
        <f>IF('F6'!$AO$10=Z114,'F6'!$AO$9,IF('F6'!$AP$10=Z114,'F6'!$AP$9,IF('F6'!$AQ$10=Z114,'F6'!$AQ$9,IF('F6'!$AO$13=Z114,'F6'!$AO$12,IF('F6'!$AP$13=Z114,'F6'!$AP$12,IF('F6'!$AQ$13=Z114,'F6'!$AQ$12,""))))))</f>
        <v/>
      </c>
      <c r="Z114" s="86">
        <f t="shared" si="8"/>
        <v>46</v>
      </c>
      <c r="AC114" s="86">
        <f t="shared" si="11"/>
        <v>43</v>
      </c>
      <c r="AD114" s="86">
        <f t="shared" si="12"/>
        <v>29.799999999999997</v>
      </c>
      <c r="AE114" s="86">
        <f t="shared" si="13"/>
        <v>67.5</v>
      </c>
    </row>
    <row r="115" spans="3:31" s="86" customFormat="1" ht="15" customHeight="1" x14ac:dyDescent="0.25">
      <c r="C115" s="86">
        <v>42</v>
      </c>
      <c r="D115" s="86">
        <v>41.2</v>
      </c>
      <c r="E115" s="86">
        <v>59.7</v>
      </c>
      <c r="T115" s="106">
        <v>44</v>
      </c>
      <c r="U115" s="106">
        <f t="shared" si="9"/>
        <v>0</v>
      </c>
      <c r="V115" s="106">
        <f t="shared" si="10"/>
        <v>0</v>
      </c>
      <c r="X115" s="86" t="str">
        <f>IF('F6'!$AO$10=Z115,'F6'!$AO$9,IF('F6'!$AP$10=Z115,'F6'!$AP$9,IF('F6'!$AQ$10=Z115,'F6'!$AQ$9,IF('F6'!$AO$13=Z115,'F6'!$AO$12,IF('F6'!$AP$13=Z115,'F6'!$AP$12,IF('F6'!$AQ$13=Z115,'F6'!$AQ$12,""))))))</f>
        <v/>
      </c>
      <c r="Z115" s="86">
        <f t="shared" si="8"/>
        <v>47</v>
      </c>
      <c r="AC115" s="86">
        <f t="shared" si="11"/>
        <v>44</v>
      </c>
      <c r="AD115" s="86">
        <f t="shared" si="12"/>
        <v>22.4</v>
      </c>
      <c r="AE115" s="86">
        <f t="shared" si="13"/>
        <v>68</v>
      </c>
    </row>
    <row r="116" spans="3:31" s="86" customFormat="1" x14ac:dyDescent="0.25">
      <c r="C116" s="86">
        <v>43</v>
      </c>
      <c r="D116" s="86">
        <v>40.799999999999997</v>
      </c>
      <c r="E116" s="86">
        <v>57</v>
      </c>
      <c r="T116" s="106">
        <v>45</v>
      </c>
      <c r="U116" s="106">
        <f t="shared" si="9"/>
        <v>0</v>
      </c>
      <c r="V116" s="106">
        <f t="shared" si="10"/>
        <v>0</v>
      </c>
      <c r="X116" s="86" t="str">
        <f>IF('F6'!$AO$10=Z116,'F6'!$AO$9,IF('F6'!$AP$10=Z116,'F6'!$AP$9,IF('F6'!$AQ$10=Z116,'F6'!$AQ$9,IF('F6'!$AO$13=Z116,'F6'!$AO$12,IF('F6'!$AP$13=Z116,'F6'!$AP$12,IF('F6'!$AQ$13=Z116,'F6'!$AQ$12,""))))))</f>
        <v/>
      </c>
      <c r="Z116" s="86">
        <f t="shared" si="8"/>
        <v>48</v>
      </c>
      <c r="AC116" s="86">
        <f t="shared" si="11"/>
        <v>45</v>
      </c>
      <c r="AD116" s="86">
        <f t="shared" si="12"/>
        <v>24</v>
      </c>
      <c r="AE116" s="86">
        <f t="shared" si="13"/>
        <v>65.5</v>
      </c>
    </row>
    <row r="117" spans="3:31" s="86" customFormat="1" x14ac:dyDescent="0.25">
      <c r="C117" s="86">
        <v>44</v>
      </c>
      <c r="D117" s="86">
        <v>33.4</v>
      </c>
      <c r="E117" s="86">
        <v>57.5</v>
      </c>
      <c r="T117" s="106">
        <v>46</v>
      </c>
      <c r="U117" s="106">
        <f t="shared" si="9"/>
        <v>0</v>
      </c>
      <c r="V117" s="106">
        <f t="shared" si="10"/>
        <v>0</v>
      </c>
      <c r="X117" s="86" t="str">
        <f>IF('F6'!$AO$10=Z117,'F6'!$AO$9,IF('F6'!$AP$10=Z117,'F6'!$AP$9,IF('F6'!$AQ$10=Z117,'F6'!$AQ$9,IF('F6'!$AO$13=Z117,'F6'!$AO$12,IF('F6'!$AP$13=Z117,'F6'!$AP$12,IF('F6'!$AQ$13=Z117,'F6'!$AQ$12,""))))))</f>
        <v/>
      </c>
      <c r="Z117" s="86">
        <f t="shared" si="8"/>
        <v>49</v>
      </c>
      <c r="AC117" s="86">
        <f t="shared" si="11"/>
        <v>46</v>
      </c>
      <c r="AD117" s="86">
        <f t="shared" si="12"/>
        <v>28.200000000000003</v>
      </c>
      <c r="AE117" s="86">
        <f t="shared" si="13"/>
        <v>63</v>
      </c>
    </row>
    <row r="118" spans="3:31" s="86" customFormat="1" x14ac:dyDescent="0.25">
      <c r="C118" s="86">
        <v>45</v>
      </c>
      <c r="D118" s="86">
        <v>35</v>
      </c>
      <c r="E118" s="86">
        <v>55</v>
      </c>
      <c r="T118" s="106">
        <v>47</v>
      </c>
      <c r="U118" s="106">
        <f t="shared" si="9"/>
        <v>0</v>
      </c>
      <c r="V118" s="106">
        <f t="shared" si="10"/>
        <v>0</v>
      </c>
      <c r="X118" s="86" t="str">
        <f>IF('F6'!$AO$10=Z118,'F6'!$AO$9,IF('F6'!$AP$10=Z118,'F6'!$AP$9,IF('F6'!$AQ$10=Z118,'F6'!$AQ$9,IF('F6'!$AO$13=Z118,'F6'!$AO$12,IF('F6'!$AP$13=Z118,'F6'!$AP$12,IF('F6'!$AQ$13=Z118,'F6'!$AQ$12,""))))))</f>
        <v/>
      </c>
      <c r="Z118" s="86">
        <f t="shared" si="8"/>
        <v>50</v>
      </c>
      <c r="AC118" s="86">
        <f t="shared" si="11"/>
        <v>47</v>
      </c>
      <c r="AD118" s="86">
        <f t="shared" si="12"/>
        <v>35.5</v>
      </c>
      <c r="AE118" s="86">
        <f t="shared" si="13"/>
        <v>64</v>
      </c>
    </row>
    <row r="119" spans="3:31" s="86" customFormat="1" x14ac:dyDescent="0.25">
      <c r="C119" s="86">
        <v>46</v>
      </c>
      <c r="D119" s="86">
        <v>39.200000000000003</v>
      </c>
      <c r="E119" s="86">
        <v>52.5</v>
      </c>
      <c r="T119" s="106">
        <v>48</v>
      </c>
      <c r="U119" s="106">
        <f t="shared" si="9"/>
        <v>0</v>
      </c>
      <c r="V119" s="106">
        <f t="shared" si="10"/>
        <v>0</v>
      </c>
      <c r="X119" s="86" t="str">
        <f>IF('F6'!$AO$10=Z119,'F6'!$AO$9,IF('F6'!$AP$10=Z119,'F6'!$AP$9,IF('F6'!$AQ$10=Z119,'F6'!$AQ$9,IF('F6'!$AO$13=Z119,'F6'!$AO$12,IF('F6'!$AP$13=Z119,'F6'!$AP$12,IF('F6'!$AQ$13=Z119,'F6'!$AQ$12,""))))))</f>
        <v/>
      </c>
      <c r="Z119" s="86">
        <f t="shared" si="8"/>
        <v>51</v>
      </c>
      <c r="AC119" s="86">
        <f t="shared" si="11"/>
        <v>48</v>
      </c>
      <c r="AD119" s="86">
        <f t="shared" si="12"/>
        <v>24</v>
      </c>
      <c r="AE119" s="86">
        <f t="shared" si="13"/>
        <v>60.5</v>
      </c>
    </row>
    <row r="120" spans="3:31" s="86" customFormat="1" x14ac:dyDescent="0.25">
      <c r="C120" s="86">
        <v>47</v>
      </c>
      <c r="D120" s="86">
        <v>46.5</v>
      </c>
      <c r="E120" s="86">
        <v>53.5</v>
      </c>
      <c r="T120" s="106">
        <v>49</v>
      </c>
      <c r="U120" s="106">
        <f t="shared" si="9"/>
        <v>0</v>
      </c>
      <c r="V120" s="106">
        <f t="shared" si="10"/>
        <v>0</v>
      </c>
      <c r="X120" s="86" t="str">
        <f>IF('F6'!$AO$10=Z120,'F6'!$AO$9,IF('F6'!$AP$10=Z120,'F6'!$AP$9,IF('F6'!$AQ$10=Z120,'F6'!$AQ$9,IF('F6'!$AO$13=Z120,'F6'!$AO$12,IF('F6'!$AP$13=Z120,'F6'!$AP$12,IF('F6'!$AQ$13=Z120,'F6'!$AQ$12,""))))))</f>
        <v/>
      </c>
      <c r="Z120" s="86">
        <f t="shared" si="8"/>
        <v>52</v>
      </c>
      <c r="AC120" s="86">
        <f t="shared" si="11"/>
        <v>49</v>
      </c>
      <c r="AD120" s="86">
        <f t="shared" si="12"/>
        <v>21.799999999999997</v>
      </c>
      <c r="AE120" s="86">
        <f t="shared" si="13"/>
        <v>57</v>
      </c>
    </row>
    <row r="121" spans="3:31" s="86" customFormat="1" ht="15" customHeight="1" x14ac:dyDescent="0.25">
      <c r="C121" s="86">
        <v>48</v>
      </c>
      <c r="D121" s="86">
        <v>35</v>
      </c>
      <c r="E121" s="86">
        <v>50</v>
      </c>
      <c r="T121" s="106">
        <v>50</v>
      </c>
      <c r="U121" s="106">
        <f t="shared" si="9"/>
        <v>0</v>
      </c>
      <c r="V121" s="106">
        <f t="shared" si="10"/>
        <v>0</v>
      </c>
      <c r="X121" s="86" t="str">
        <f>IF('F6'!$AO$10=Z121,'F6'!$AO$9,IF('F6'!$AP$10=Z121,'F6'!$AP$9,IF('F6'!$AQ$10=Z121,'F6'!$AQ$9,IF('F6'!$AO$13=Z121,'F6'!$AO$12,IF('F6'!$AP$13=Z121,'F6'!$AP$12,IF('F6'!$AQ$13=Z121,'F6'!$AQ$12,""))))))</f>
        <v/>
      </c>
      <c r="Z121" s="86">
        <f t="shared" si="8"/>
        <v>53</v>
      </c>
      <c r="AC121" s="86">
        <f t="shared" si="11"/>
        <v>50</v>
      </c>
      <c r="AD121" s="86">
        <f t="shared" si="12"/>
        <v>24.5</v>
      </c>
      <c r="AE121" s="86">
        <f t="shared" si="13"/>
        <v>52.5</v>
      </c>
    </row>
    <row r="122" spans="3:31" s="86" customFormat="1" ht="15" customHeight="1" x14ac:dyDescent="0.25">
      <c r="C122" s="86">
        <v>49</v>
      </c>
      <c r="D122" s="86">
        <v>32.799999999999997</v>
      </c>
      <c r="E122" s="86">
        <v>46.5</v>
      </c>
      <c r="T122" s="106">
        <v>51</v>
      </c>
      <c r="U122" s="106">
        <f t="shared" si="9"/>
        <v>0</v>
      </c>
      <c r="V122" s="106">
        <f t="shared" si="10"/>
        <v>0</v>
      </c>
      <c r="X122" s="86" t="str">
        <f>IF('F6'!$AO$10=Z122,'F6'!$AO$9,IF('F6'!$AP$10=Z122,'F6'!$AP$9,IF('F6'!$AQ$10=Z122,'F6'!$AQ$9,IF('F6'!$AO$13=Z122,'F6'!$AO$12,IF('F6'!$AP$13=Z122,'F6'!$AP$12,IF('F6'!$AQ$13=Z122,'F6'!$AQ$12,""))))))</f>
        <v/>
      </c>
      <c r="Z122" s="86">
        <f t="shared" si="8"/>
        <v>54</v>
      </c>
      <c r="AC122" s="86">
        <f t="shared" si="11"/>
        <v>51</v>
      </c>
      <c r="AD122" s="86">
        <f t="shared" si="12"/>
        <v>30</v>
      </c>
      <c r="AE122" s="86">
        <f t="shared" si="13"/>
        <v>58.3</v>
      </c>
    </row>
    <row r="123" spans="3:31" s="86" customFormat="1" x14ac:dyDescent="0.25">
      <c r="C123" s="86">
        <v>50</v>
      </c>
      <c r="D123" s="86">
        <v>35.5</v>
      </c>
      <c r="E123" s="86">
        <v>42</v>
      </c>
      <c r="T123" s="106">
        <v>52</v>
      </c>
      <c r="U123" s="106">
        <f t="shared" si="9"/>
        <v>0</v>
      </c>
      <c r="V123" s="106">
        <f t="shared" si="10"/>
        <v>0</v>
      </c>
      <c r="X123" s="86" t="str">
        <f>IF('F6'!$AO$10=Z123,'F6'!$AO$9,IF('F6'!$AP$10=Z123,'F6'!$AP$9,IF('F6'!$AQ$10=Z123,'F6'!$AQ$9,IF('F6'!$AO$13=Z123,'F6'!$AO$12,IF('F6'!$AP$13=Z123,'F6'!$AP$12,IF('F6'!$AQ$13=Z123,'F6'!$AQ$12,""))))))</f>
        <v/>
      </c>
      <c r="Z123" s="86">
        <f t="shared" si="8"/>
        <v>55</v>
      </c>
      <c r="AC123" s="86">
        <f t="shared" si="11"/>
        <v>52</v>
      </c>
      <c r="AD123" s="86">
        <f t="shared" si="12"/>
        <v>29</v>
      </c>
      <c r="AE123" s="86">
        <f t="shared" si="13"/>
        <v>55</v>
      </c>
    </row>
    <row r="124" spans="3:31" s="86" customFormat="1" x14ac:dyDescent="0.25">
      <c r="C124" s="86">
        <v>51</v>
      </c>
      <c r="D124" s="86">
        <v>41</v>
      </c>
      <c r="E124" s="86">
        <v>47.8</v>
      </c>
      <c r="T124" s="106">
        <v>53</v>
      </c>
      <c r="U124" s="106">
        <f t="shared" si="9"/>
        <v>0</v>
      </c>
      <c r="V124" s="106">
        <f t="shared" si="10"/>
        <v>0</v>
      </c>
      <c r="X124" s="86" t="str">
        <f>IF('F6'!$AO$10=Z124,'F6'!$AO$9,IF('F6'!$AP$10=Z124,'F6'!$AP$9,IF('F6'!$AQ$10=Z124,'F6'!$AQ$9,IF('F6'!$AO$13=Z124,'F6'!$AO$12,IF('F6'!$AP$13=Z124,'F6'!$AP$12,IF('F6'!$AQ$13=Z124,'F6'!$AQ$12,""))))))</f>
        <v/>
      </c>
      <c r="Z124" s="86">
        <f t="shared" si="8"/>
        <v>56</v>
      </c>
      <c r="AC124" s="86">
        <f t="shared" si="11"/>
        <v>53</v>
      </c>
      <c r="AD124" s="86">
        <f t="shared" si="12"/>
        <v>33</v>
      </c>
      <c r="AE124" s="86">
        <f t="shared" si="13"/>
        <v>55</v>
      </c>
    </row>
    <row r="125" spans="3:31" s="86" customFormat="1" x14ac:dyDescent="0.25">
      <c r="C125" s="86">
        <v>52</v>
      </c>
      <c r="D125" s="86">
        <v>40</v>
      </c>
      <c r="E125" s="86">
        <v>44.5</v>
      </c>
      <c r="T125" s="106">
        <v>54</v>
      </c>
      <c r="U125" s="106">
        <f t="shared" si="9"/>
        <v>0</v>
      </c>
      <c r="V125" s="106">
        <f t="shared" si="10"/>
        <v>0</v>
      </c>
      <c r="X125" s="86" t="str">
        <f>IF('F6'!$AO$10=Z125,'F6'!$AO$9,IF('F6'!$AP$10=Z125,'F6'!$AP$9,IF('F6'!$AQ$10=Z125,'F6'!$AQ$9,IF('F6'!$AO$13=Z125,'F6'!$AO$12,IF('F6'!$AP$13=Z125,'F6'!$AP$12,IF('F6'!$AQ$13=Z125,'F6'!$AQ$12,""))))))</f>
        <v/>
      </c>
      <c r="Z125" s="86">
        <f t="shared" si="8"/>
        <v>57</v>
      </c>
      <c r="AC125" s="86">
        <f t="shared" si="11"/>
        <v>54</v>
      </c>
      <c r="AD125" s="86">
        <f t="shared" si="12"/>
        <v>39.5</v>
      </c>
      <c r="AE125" s="86">
        <f t="shared" si="13"/>
        <v>59.5</v>
      </c>
    </row>
    <row r="126" spans="3:31" s="86" customFormat="1" x14ac:dyDescent="0.25">
      <c r="C126" s="86">
        <v>53</v>
      </c>
      <c r="D126" s="86">
        <v>44</v>
      </c>
      <c r="E126" s="86">
        <v>44.5</v>
      </c>
      <c r="T126" s="106">
        <v>55</v>
      </c>
      <c r="U126" s="106">
        <f t="shared" si="9"/>
        <v>0</v>
      </c>
      <c r="V126" s="106">
        <f t="shared" si="10"/>
        <v>0</v>
      </c>
      <c r="X126" s="86" t="str">
        <f>IF('F6'!$AO$10=Z126,'F6'!$AO$9,IF('F6'!$AP$10=Z126,'F6'!$AP$9,IF('F6'!$AQ$10=Z126,'F6'!$AQ$9,IF('F6'!$AO$13=Z126,'F6'!$AO$12,IF('F6'!$AP$13=Z126,'F6'!$AP$12,IF('F6'!$AQ$13=Z126,'F6'!$AQ$12,""))))))</f>
        <v/>
      </c>
      <c r="Z126" s="86">
        <f t="shared" si="8"/>
        <v>58</v>
      </c>
      <c r="AC126" s="86">
        <f t="shared" si="11"/>
        <v>55</v>
      </c>
      <c r="AD126" s="86">
        <f t="shared" si="12"/>
        <v>55.5</v>
      </c>
      <c r="AE126" s="86">
        <f t="shared" si="13"/>
        <v>61</v>
      </c>
    </row>
    <row r="127" spans="3:31" s="86" customFormat="1" x14ac:dyDescent="0.25">
      <c r="C127" s="86">
        <v>54</v>
      </c>
      <c r="D127" s="86">
        <v>50.5</v>
      </c>
      <c r="E127" s="86">
        <v>49</v>
      </c>
      <c r="T127" s="106">
        <v>56</v>
      </c>
      <c r="U127" s="106">
        <f t="shared" si="9"/>
        <v>0</v>
      </c>
      <c r="V127" s="106">
        <f t="shared" si="10"/>
        <v>0</v>
      </c>
      <c r="X127" s="86" t="str">
        <f>IF('F6'!$AO$10=Z127,'F6'!$AO$9,IF('F6'!$AP$10=Z127,'F6'!$AP$9,IF('F6'!$AQ$10=Z127,'F6'!$AQ$9,IF('F6'!$AO$13=Z127,'F6'!$AO$12,IF('F6'!$AP$13=Z127,'F6'!$AP$12,IF('F6'!$AQ$13=Z127,'F6'!$AQ$12,""))))))</f>
        <v/>
      </c>
      <c r="Z127" s="86">
        <f t="shared" si="8"/>
        <v>59</v>
      </c>
      <c r="AC127" s="86">
        <f t="shared" si="11"/>
        <v>56</v>
      </c>
      <c r="AD127" s="86">
        <f t="shared" si="12"/>
        <v>49</v>
      </c>
      <c r="AE127" s="86">
        <f t="shared" si="13"/>
        <v>56.7</v>
      </c>
    </row>
    <row r="128" spans="3:31" s="86" customFormat="1" ht="15" customHeight="1" x14ac:dyDescent="0.25">
      <c r="C128" s="86">
        <v>55</v>
      </c>
      <c r="D128" s="86">
        <v>66.5</v>
      </c>
      <c r="E128" s="86">
        <v>50.5</v>
      </c>
      <c r="T128" s="106">
        <v>57</v>
      </c>
      <c r="U128" s="106">
        <f t="shared" si="9"/>
        <v>0</v>
      </c>
      <c r="V128" s="106">
        <f t="shared" si="10"/>
        <v>0</v>
      </c>
      <c r="X128" s="86" t="str">
        <f>IF('F6'!$AO$10=Z128,'F6'!$AO$9,IF('F6'!$AP$10=Z128,'F6'!$AP$9,IF('F6'!$AQ$10=Z128,'F6'!$AQ$9,IF('F6'!$AO$13=Z128,'F6'!$AO$12,IF('F6'!$AP$13=Z128,'F6'!$AP$12,IF('F6'!$AQ$13=Z128,'F6'!$AQ$12,""))))))</f>
        <v/>
      </c>
      <c r="Z128" s="86">
        <f t="shared" si="8"/>
        <v>60</v>
      </c>
      <c r="AC128" s="86">
        <f t="shared" si="11"/>
        <v>57</v>
      </c>
      <c r="AD128" s="86">
        <f t="shared" si="12"/>
        <v>40</v>
      </c>
      <c r="AE128" s="86">
        <f t="shared" si="13"/>
        <v>53</v>
      </c>
    </row>
    <row r="129" spans="3:31" s="86" customFormat="1" ht="15" customHeight="1" x14ac:dyDescent="0.25">
      <c r="C129" s="86">
        <v>56</v>
      </c>
      <c r="D129" s="86">
        <v>60</v>
      </c>
      <c r="E129" s="86">
        <v>46.2</v>
      </c>
      <c r="T129" s="106">
        <v>58</v>
      </c>
      <c r="U129" s="106">
        <f t="shared" si="9"/>
        <v>0</v>
      </c>
      <c r="V129" s="106">
        <f t="shared" si="10"/>
        <v>0</v>
      </c>
      <c r="X129" s="86" t="str">
        <f>IF('F6'!$AO$10=Z129,'F6'!$AO$9,IF('F6'!$AP$10=Z129,'F6'!$AP$9,IF('F6'!$AQ$10=Z129,'F6'!$AQ$9,IF('F6'!$AO$13=Z129,'F6'!$AO$12,IF('F6'!$AP$13=Z129,'F6'!$AP$12,IF('F6'!$AQ$13=Z129,'F6'!$AQ$12,""))))))</f>
        <v/>
      </c>
      <c r="Z129" s="86">
        <f t="shared" si="8"/>
        <v>61</v>
      </c>
      <c r="AC129" s="86">
        <f t="shared" si="11"/>
        <v>58</v>
      </c>
      <c r="AD129" s="86">
        <f t="shared" si="12"/>
        <v>37.4</v>
      </c>
      <c r="AE129" s="86">
        <f t="shared" si="13"/>
        <v>50.5</v>
      </c>
    </row>
    <row r="130" spans="3:31" s="86" customFormat="1" x14ac:dyDescent="0.25">
      <c r="C130" s="86">
        <v>57</v>
      </c>
      <c r="D130" s="86">
        <v>51</v>
      </c>
      <c r="E130" s="86">
        <v>42.5</v>
      </c>
      <c r="T130" s="106">
        <v>59</v>
      </c>
      <c r="U130" s="106">
        <f t="shared" si="9"/>
        <v>0</v>
      </c>
      <c r="V130" s="106">
        <f t="shared" si="10"/>
        <v>0</v>
      </c>
      <c r="X130" s="86" t="str">
        <f>IF('F6'!$AO$10=Z130,'F6'!$AO$9,IF('F6'!$AP$10=Z130,'F6'!$AP$9,IF('F6'!$AQ$10=Z130,'F6'!$AQ$9,IF('F6'!$AO$13=Z130,'F6'!$AO$12,IF('F6'!$AP$13=Z130,'F6'!$AP$12,IF('F6'!$AQ$13=Z130,'F6'!$AQ$12,""))))))</f>
        <v/>
      </c>
      <c r="Z130" s="86">
        <f t="shared" si="8"/>
        <v>62</v>
      </c>
      <c r="AC130" s="86">
        <f t="shared" si="11"/>
        <v>59</v>
      </c>
      <c r="AD130" s="86">
        <f t="shared" si="12"/>
        <v>37.4</v>
      </c>
      <c r="AE130" s="86">
        <f t="shared" si="13"/>
        <v>48.5</v>
      </c>
    </row>
    <row r="131" spans="3:31" s="86" customFormat="1" x14ac:dyDescent="0.25">
      <c r="C131" s="86">
        <v>58</v>
      </c>
      <c r="D131" s="86">
        <v>48.4</v>
      </c>
      <c r="E131" s="86">
        <v>40</v>
      </c>
      <c r="T131" s="106">
        <v>60</v>
      </c>
      <c r="U131" s="106">
        <f t="shared" si="9"/>
        <v>0</v>
      </c>
      <c r="V131" s="106">
        <f t="shared" si="10"/>
        <v>0</v>
      </c>
      <c r="X131" s="86" t="str">
        <f>IF('F6'!$AO$10=Z131,'F6'!$AO$9,IF('F6'!$AP$10=Z131,'F6'!$AP$9,IF('F6'!$AQ$10=Z131,'F6'!$AQ$9,IF('F6'!$AO$13=Z131,'F6'!$AO$12,IF('F6'!$AP$13=Z131,'F6'!$AP$12,IF('F6'!$AQ$13=Z131,'F6'!$AQ$12,""))))))</f>
        <v/>
      </c>
      <c r="Z131" s="86">
        <f t="shared" si="8"/>
        <v>63</v>
      </c>
      <c r="AC131" s="86">
        <f t="shared" si="11"/>
        <v>60</v>
      </c>
      <c r="AD131" s="86">
        <f t="shared" si="12"/>
        <v>30</v>
      </c>
      <c r="AE131" s="86">
        <f t="shared" si="13"/>
        <v>48</v>
      </c>
    </row>
    <row r="132" spans="3:31" s="86" customFormat="1" x14ac:dyDescent="0.25">
      <c r="C132" s="86">
        <v>59</v>
      </c>
      <c r="D132" s="86">
        <v>48.4</v>
      </c>
      <c r="E132" s="86">
        <v>38</v>
      </c>
      <c r="T132" s="106">
        <v>61</v>
      </c>
      <c r="U132" s="106">
        <f t="shared" si="9"/>
        <v>0</v>
      </c>
      <c r="V132" s="106">
        <f t="shared" si="10"/>
        <v>0</v>
      </c>
      <c r="X132" s="86" t="str">
        <f>IF('F6'!$AO$10=Z132,'F6'!$AO$9,IF('F6'!$AP$10=Z132,'F6'!$AP$9,IF('F6'!$AQ$10=Z132,'F6'!$AQ$9,IF('F6'!$AO$13=Z132,'F6'!$AO$12,IF('F6'!$AP$13=Z132,'F6'!$AP$12,IF('F6'!$AQ$13=Z132,'F6'!$AQ$12,""))))))</f>
        <v/>
      </c>
      <c r="Z132" s="86">
        <f t="shared" si="8"/>
        <v>64</v>
      </c>
      <c r="AC132" s="86">
        <f t="shared" si="11"/>
        <v>61</v>
      </c>
      <c r="AD132" s="86">
        <f t="shared" si="12"/>
        <v>47.2</v>
      </c>
      <c r="AE132" s="86">
        <f t="shared" si="13"/>
        <v>49</v>
      </c>
    </row>
    <row r="133" spans="3:31" s="86" customFormat="1" x14ac:dyDescent="0.25">
      <c r="C133" s="86">
        <v>60</v>
      </c>
      <c r="D133" s="86">
        <v>41</v>
      </c>
      <c r="E133" s="86">
        <v>37.5</v>
      </c>
      <c r="T133" s="106">
        <v>62</v>
      </c>
      <c r="U133" s="106">
        <f t="shared" si="9"/>
        <v>0</v>
      </c>
      <c r="V133" s="106">
        <f t="shared" si="10"/>
        <v>0</v>
      </c>
      <c r="X133" s="86" t="str">
        <f>IF('F6'!$AO$10=Z133,'F6'!$AO$9,IF('F6'!$AP$10=Z133,'F6'!$AP$9,IF('F6'!$AQ$10=Z133,'F6'!$AQ$9,IF('F6'!$AO$13=Z133,'F6'!$AO$12,IF('F6'!$AP$13=Z133,'F6'!$AP$12,IF('F6'!$AQ$13=Z133,'F6'!$AQ$12,""))))))</f>
        <v/>
      </c>
      <c r="Z133" s="86">
        <f t="shared" si="8"/>
        <v>65</v>
      </c>
      <c r="AC133" s="86">
        <f t="shared" si="11"/>
        <v>62</v>
      </c>
      <c r="AD133" s="86">
        <f t="shared" si="12"/>
        <v>63</v>
      </c>
      <c r="AE133" s="86">
        <f t="shared" si="13"/>
        <v>57.5</v>
      </c>
    </row>
    <row r="134" spans="3:31" s="86" customFormat="1" x14ac:dyDescent="0.25">
      <c r="C134" s="86">
        <v>61</v>
      </c>
      <c r="D134" s="86">
        <v>58.2</v>
      </c>
      <c r="E134" s="86">
        <v>38.5</v>
      </c>
      <c r="T134" s="106">
        <v>63</v>
      </c>
      <c r="U134" s="106">
        <f t="shared" si="9"/>
        <v>0</v>
      </c>
      <c r="V134" s="106">
        <f t="shared" si="10"/>
        <v>0</v>
      </c>
      <c r="X134" s="86" t="str">
        <f>IF('F6'!$AO$10=Z134,'F6'!$AO$9,IF('F6'!$AP$10=Z134,'F6'!$AP$9,IF('F6'!$AQ$10=Z134,'F6'!$AQ$9,IF('F6'!$AO$13=Z134,'F6'!$AO$12,IF('F6'!$AP$13=Z134,'F6'!$AP$12,IF('F6'!$AQ$13=Z134,'F6'!$AQ$12,""))))))</f>
        <v/>
      </c>
      <c r="Z134" s="86">
        <f t="shared" ref="Z134:Z144" si="14">Z133+1</f>
        <v>66</v>
      </c>
      <c r="AC134" s="86">
        <f t="shared" si="11"/>
        <v>63</v>
      </c>
      <c r="AD134" s="86">
        <f t="shared" si="12"/>
        <v>47.3</v>
      </c>
      <c r="AE134" s="86">
        <f t="shared" si="13"/>
        <v>35.299999999999997</v>
      </c>
    </row>
    <row r="135" spans="3:31" s="86" customFormat="1" ht="15" customHeight="1" x14ac:dyDescent="0.25">
      <c r="C135" s="86">
        <v>62</v>
      </c>
      <c r="D135" s="86">
        <v>74</v>
      </c>
      <c r="E135" s="86">
        <v>47</v>
      </c>
      <c r="T135" s="106">
        <v>64</v>
      </c>
      <c r="U135" s="106">
        <f t="shared" si="9"/>
        <v>0</v>
      </c>
      <c r="V135" s="106">
        <f t="shared" si="10"/>
        <v>0</v>
      </c>
      <c r="X135" s="86" t="str">
        <f>IF('F6'!$AO$10=Z135,'F6'!$AO$9,IF('F6'!$AP$10=Z135,'F6'!$AP$9,IF('F6'!$AQ$10=Z135,'F6'!$AQ$9,IF('F6'!$AO$13=Z135,'F6'!$AO$12,IF('F6'!$AP$13=Z135,'F6'!$AP$12,IF('F6'!$AQ$13=Z135,'F6'!$AQ$12,""))))))</f>
        <v/>
      </c>
      <c r="Z135" s="86">
        <f t="shared" si="14"/>
        <v>67</v>
      </c>
      <c r="AC135" s="86">
        <f t="shared" si="11"/>
        <v>64</v>
      </c>
      <c r="AD135" s="86">
        <f t="shared" si="12"/>
        <v>39</v>
      </c>
      <c r="AE135" s="86">
        <f t="shared" si="13"/>
        <v>41.5</v>
      </c>
    </row>
    <row r="136" spans="3:31" s="86" customFormat="1" ht="15" customHeight="1" x14ac:dyDescent="0.25">
      <c r="C136" s="86">
        <v>63</v>
      </c>
      <c r="D136" s="86">
        <v>58.3</v>
      </c>
      <c r="E136" s="86">
        <v>24.8</v>
      </c>
      <c r="T136" s="106">
        <v>65</v>
      </c>
      <c r="U136" s="106">
        <f t="shared" ref="U136:U147" si="15">IF($AO$10=T136,AD136,IF($AP$10=T136,AD136,IF($AQ$10=T136,AD136,IF($AO$13=T136,AD136,IF($AP$13=T136,AD136,IF($AQ$13=T136,AD136,0))))))</f>
        <v>0</v>
      </c>
      <c r="V136" s="106">
        <f t="shared" ref="V136:V147" si="16">IF($AO$10=T136,AE136,IF($AP$10=T136,AE136,IF($AQ$10=T136,AE136,IF($AO$13=T136,AE136,IF($AP$13=T136,AE136,IF($AQ$13=T136,AE136,0))))))</f>
        <v>0</v>
      </c>
      <c r="X136" s="86" t="str">
        <f>IF('F6'!$AO$10=Z136,'F6'!$AO$9,IF('F6'!$AP$10=Z136,'F6'!$AP$9,IF('F6'!$AQ$10=Z136,'F6'!$AQ$9,IF('F6'!$AO$13=Z136,'F6'!$AO$12,IF('F6'!$AP$13=Z136,'F6'!$AP$12,IF('F6'!$AQ$13=Z136,'F6'!$AQ$12,""))))))</f>
        <v/>
      </c>
      <c r="Z136" s="86">
        <f t="shared" si="14"/>
        <v>68</v>
      </c>
      <c r="AC136" s="86">
        <f t="shared" ref="AC136:AC147" si="17">C138</f>
        <v>65</v>
      </c>
      <c r="AD136" s="86">
        <f t="shared" ref="AD136:AD147" si="18">D138+$AD$68</f>
        <v>42.4</v>
      </c>
      <c r="AE136" s="86">
        <f t="shared" ref="AE136:AE147" si="19">E138+$AE$68</f>
        <v>32.700000000000003</v>
      </c>
    </row>
    <row r="137" spans="3:31" s="86" customFormat="1" x14ac:dyDescent="0.25">
      <c r="C137" s="86">
        <v>64</v>
      </c>
      <c r="D137" s="86">
        <v>50</v>
      </c>
      <c r="E137" s="86">
        <v>31</v>
      </c>
      <c r="T137" s="106">
        <v>66</v>
      </c>
      <c r="U137" s="106">
        <f t="shared" si="15"/>
        <v>0</v>
      </c>
      <c r="V137" s="106">
        <f t="shared" si="16"/>
        <v>0</v>
      </c>
      <c r="X137" s="86" t="str">
        <f>IF('F6'!$AO$10=Z137,'F6'!$AO$9,IF('F6'!$AP$10=Z137,'F6'!$AP$9,IF('F6'!$AQ$10=Z137,'F6'!$AQ$9,IF('F6'!$AO$13=Z137,'F6'!$AO$12,IF('F6'!$AP$13=Z137,'F6'!$AP$12,IF('F6'!$AQ$13=Z137,'F6'!$AQ$12,""))))))</f>
        <v/>
      </c>
      <c r="Z137" s="86">
        <f t="shared" si="14"/>
        <v>69</v>
      </c>
      <c r="AC137" s="86">
        <f t="shared" si="17"/>
        <v>66</v>
      </c>
      <c r="AD137" s="86">
        <f t="shared" si="18"/>
        <v>44.2</v>
      </c>
      <c r="AE137" s="86">
        <f t="shared" si="19"/>
        <v>30.1</v>
      </c>
    </row>
    <row r="138" spans="3:31" s="86" customFormat="1" x14ac:dyDescent="0.25">
      <c r="C138" s="86">
        <v>65</v>
      </c>
      <c r="D138" s="86">
        <v>53.4</v>
      </c>
      <c r="E138" s="86">
        <v>22.2</v>
      </c>
      <c r="T138" s="106">
        <v>67</v>
      </c>
      <c r="U138" s="106">
        <f t="shared" si="15"/>
        <v>0</v>
      </c>
      <c r="V138" s="106">
        <f t="shared" si="16"/>
        <v>0</v>
      </c>
      <c r="X138" s="86" t="str">
        <f>IF('F6'!$AO$10=Z138,'F6'!$AO$9,IF('F6'!$AP$10=Z138,'F6'!$AP$9,IF('F6'!$AQ$10=Z138,'F6'!$AQ$9,IF('F6'!$AO$13=Z138,'F6'!$AO$12,IF('F6'!$AP$13=Z138,'F6'!$AP$12,IF('F6'!$AQ$13=Z138,'F6'!$AQ$12,""))))))</f>
        <v/>
      </c>
      <c r="Z138" s="86">
        <f t="shared" si="14"/>
        <v>70</v>
      </c>
      <c r="AC138" s="86">
        <f t="shared" si="17"/>
        <v>67</v>
      </c>
      <c r="AD138" s="86">
        <f t="shared" si="18"/>
        <v>37.799999999999997</v>
      </c>
      <c r="AE138" s="86">
        <f t="shared" si="19"/>
        <v>30.3</v>
      </c>
    </row>
    <row r="139" spans="3:31" s="86" customFormat="1" x14ac:dyDescent="0.25">
      <c r="C139" s="86">
        <v>66</v>
      </c>
      <c r="D139" s="86">
        <v>55.2</v>
      </c>
      <c r="E139" s="86">
        <v>19.600000000000001</v>
      </c>
      <c r="T139" s="106">
        <v>68</v>
      </c>
      <c r="U139" s="106">
        <f t="shared" si="15"/>
        <v>0</v>
      </c>
      <c r="V139" s="106">
        <f t="shared" si="16"/>
        <v>0</v>
      </c>
      <c r="X139" s="86" t="str">
        <f>IF('F6'!$AO$10=Z139,'F6'!$AO$9,IF('F6'!$AP$10=Z139,'F6'!$AP$9,IF('F6'!$AQ$10=Z139,'F6'!$AQ$9,IF('F6'!$AO$13=Z139,'F6'!$AO$12,IF('F6'!$AP$13=Z139,'F6'!$AP$12,IF('F6'!$AQ$13=Z139,'F6'!$AQ$12,""))))))</f>
        <v/>
      </c>
      <c r="Z139" s="86">
        <f t="shared" si="14"/>
        <v>71</v>
      </c>
      <c r="AC139" s="86">
        <f t="shared" si="17"/>
        <v>68</v>
      </c>
      <c r="AD139" s="86">
        <f t="shared" si="18"/>
        <v>34</v>
      </c>
      <c r="AE139" s="86">
        <f t="shared" si="19"/>
        <v>25.5</v>
      </c>
    </row>
    <row r="140" spans="3:31" s="86" customFormat="1" x14ac:dyDescent="0.25">
      <c r="C140" s="86">
        <v>67</v>
      </c>
      <c r="D140" s="86">
        <v>48.8</v>
      </c>
      <c r="E140" s="86">
        <v>19.8</v>
      </c>
      <c r="T140" s="106">
        <v>69</v>
      </c>
      <c r="U140" s="106">
        <f t="shared" si="15"/>
        <v>0</v>
      </c>
      <c r="V140" s="106">
        <f t="shared" si="16"/>
        <v>0</v>
      </c>
      <c r="X140" s="86" t="str">
        <f>IF('F6'!$AO$10=Z140,'F6'!$AO$9,IF('F6'!$AP$10=Z140,'F6'!$AP$9,IF('F6'!$AQ$10=Z140,'F6'!$AQ$9,IF('F6'!$AO$13=Z140,'F6'!$AO$12,IF('F6'!$AP$13=Z140,'F6'!$AP$12,IF('F6'!$AQ$13=Z140,'F6'!$AQ$12,""))))))</f>
        <v/>
      </c>
      <c r="Z140" s="86">
        <f t="shared" si="14"/>
        <v>72</v>
      </c>
      <c r="AC140" s="86">
        <f t="shared" si="17"/>
        <v>69</v>
      </c>
      <c r="AD140" s="86">
        <f t="shared" si="18"/>
        <v>34</v>
      </c>
      <c r="AE140" s="86">
        <f t="shared" si="19"/>
        <v>36.5</v>
      </c>
    </row>
    <row r="141" spans="3:31" s="86" customFormat="1" x14ac:dyDescent="0.25">
      <c r="C141" s="86">
        <v>68</v>
      </c>
      <c r="D141" s="86">
        <v>45</v>
      </c>
      <c r="E141" s="86">
        <v>15</v>
      </c>
      <c r="T141" s="106">
        <v>70</v>
      </c>
      <c r="U141" s="106">
        <f t="shared" si="15"/>
        <v>0</v>
      </c>
      <c r="V141" s="106">
        <f t="shared" si="16"/>
        <v>0</v>
      </c>
      <c r="X141" s="86" t="str">
        <f>IF('F6'!$AO$10=Z141,'F6'!$AO$9,IF('F6'!$AP$10=Z141,'F6'!$AP$9,IF('F6'!$AQ$10=Z141,'F6'!$AQ$9,IF('F6'!$AO$13=Z141,'F6'!$AO$12,IF('F6'!$AP$13=Z141,'F6'!$AP$12,IF('F6'!$AQ$13=Z141,'F6'!$AQ$12,""))))))</f>
        <v/>
      </c>
      <c r="Z141" s="86">
        <f t="shared" si="14"/>
        <v>73</v>
      </c>
      <c r="AC141" s="86">
        <f t="shared" si="17"/>
        <v>70</v>
      </c>
      <c r="AD141" s="86">
        <f t="shared" si="18"/>
        <v>27.5</v>
      </c>
      <c r="AE141" s="86">
        <f t="shared" si="19"/>
        <v>38</v>
      </c>
    </row>
    <row r="142" spans="3:31" s="86" customFormat="1" ht="15" customHeight="1" x14ac:dyDescent="0.25">
      <c r="C142" s="86">
        <v>69</v>
      </c>
      <c r="D142" s="86">
        <v>45</v>
      </c>
      <c r="E142" s="86">
        <v>26</v>
      </c>
      <c r="T142" s="106">
        <v>71</v>
      </c>
      <c r="U142" s="106">
        <f t="shared" si="15"/>
        <v>0</v>
      </c>
      <c r="V142" s="106">
        <f t="shared" si="16"/>
        <v>0</v>
      </c>
      <c r="X142" s="86" t="str">
        <f>IF('F6'!$AO$10=Z142,'F6'!$AO$9,IF('F6'!$AP$10=Z142,'F6'!$AP$9,IF('F6'!$AQ$10=Z142,'F6'!$AQ$9,IF('F6'!$AO$13=Z142,'F6'!$AO$12,IF('F6'!$AP$13=Z142,'F6'!$AP$12,IF('F6'!$AQ$13=Z142,'F6'!$AQ$12,""))))))</f>
        <v/>
      </c>
      <c r="Z142" s="86">
        <f t="shared" si="14"/>
        <v>74</v>
      </c>
      <c r="AC142" s="86">
        <f t="shared" si="17"/>
        <v>71</v>
      </c>
      <c r="AD142" s="86">
        <f t="shared" si="18"/>
        <v>25</v>
      </c>
      <c r="AE142" s="86">
        <f t="shared" si="19"/>
        <v>37.5</v>
      </c>
    </row>
    <row r="143" spans="3:31" s="86" customFormat="1" ht="15" customHeight="1" x14ac:dyDescent="0.25">
      <c r="C143" s="86">
        <v>70</v>
      </c>
      <c r="D143" s="86">
        <v>38.5</v>
      </c>
      <c r="E143" s="86">
        <v>27.5</v>
      </c>
      <c r="T143" s="106">
        <v>72</v>
      </c>
      <c r="U143" s="106">
        <f t="shared" si="15"/>
        <v>0</v>
      </c>
      <c r="V143" s="106">
        <f t="shared" si="16"/>
        <v>0</v>
      </c>
      <c r="X143" s="86" t="str">
        <f>IF('F6'!$AO$10=Z143,'F6'!$AO$9,IF('F6'!$AP$10=Z143,'F6'!$AP$9,IF('F6'!$AQ$10=Z143,'F6'!$AQ$9,IF('F6'!$AO$13=Z143,'F6'!$AO$12,IF('F6'!$AP$13=Z143,'F6'!$AP$12,IF('F6'!$AQ$13=Z143,'F6'!$AQ$12,""))))))</f>
        <v/>
      </c>
      <c r="Z143" s="86">
        <f t="shared" si="14"/>
        <v>75</v>
      </c>
      <c r="AC143" s="86">
        <f t="shared" si="17"/>
        <v>72</v>
      </c>
      <c r="AD143" s="86">
        <f t="shared" si="18"/>
        <v>22</v>
      </c>
      <c r="AE143" s="86">
        <f t="shared" si="19"/>
        <v>34.5</v>
      </c>
    </row>
    <row r="144" spans="3:31" s="86" customFormat="1" x14ac:dyDescent="0.25">
      <c r="C144" s="86">
        <v>71</v>
      </c>
      <c r="D144" s="86">
        <v>36</v>
      </c>
      <c r="E144" s="86">
        <v>27</v>
      </c>
      <c r="T144" s="106">
        <v>73</v>
      </c>
      <c r="U144" s="106">
        <f t="shared" si="15"/>
        <v>0</v>
      </c>
      <c r="V144" s="106">
        <f t="shared" si="16"/>
        <v>0</v>
      </c>
      <c r="X144" s="86" t="str">
        <f>IF('F6'!$AO$10=Z144,'F6'!$AO$9,IF('F6'!$AP$10=Z144,'F6'!$AP$9,IF('F6'!$AQ$10=Z144,'F6'!$AQ$9,IF('F6'!$AO$13=Z144,'F6'!$AO$12,IF('F6'!$AP$13=Z144,'F6'!$AP$12,IF('F6'!$AQ$13=Z144,'F6'!$AQ$12,""))))))</f>
        <v/>
      </c>
      <c r="Z144" s="86">
        <f t="shared" si="14"/>
        <v>76</v>
      </c>
      <c r="AC144" s="86">
        <f t="shared" si="17"/>
        <v>73</v>
      </c>
      <c r="AD144" s="86">
        <f t="shared" si="18"/>
        <v>18.5</v>
      </c>
      <c r="AE144" s="86">
        <f t="shared" si="19"/>
        <v>32.5</v>
      </c>
    </row>
    <row r="145" spans="3:31" s="86" customFormat="1" x14ac:dyDescent="0.25">
      <c r="C145" s="86">
        <v>72</v>
      </c>
      <c r="D145" s="86">
        <v>33</v>
      </c>
      <c r="E145" s="86">
        <v>24</v>
      </c>
      <c r="T145" s="106">
        <v>74</v>
      </c>
      <c r="U145" s="106">
        <f t="shared" si="15"/>
        <v>0</v>
      </c>
      <c r="V145" s="106">
        <f t="shared" si="16"/>
        <v>0</v>
      </c>
      <c r="AC145" s="86">
        <f t="shared" si="17"/>
        <v>74</v>
      </c>
      <c r="AD145" s="86">
        <f t="shared" si="18"/>
        <v>5</v>
      </c>
      <c r="AE145" s="86">
        <f t="shared" si="19"/>
        <v>59.5</v>
      </c>
    </row>
    <row r="146" spans="3:31" s="86" customFormat="1" x14ac:dyDescent="0.25">
      <c r="C146" s="86">
        <v>73</v>
      </c>
      <c r="D146" s="86">
        <v>29.5</v>
      </c>
      <c r="E146" s="86">
        <v>22</v>
      </c>
      <c r="T146" s="106">
        <v>75</v>
      </c>
      <c r="U146" s="106">
        <f t="shared" si="15"/>
        <v>0</v>
      </c>
      <c r="V146" s="106">
        <f t="shared" si="16"/>
        <v>0</v>
      </c>
      <c r="AC146" s="86">
        <f t="shared" si="17"/>
        <v>75</v>
      </c>
      <c r="AD146" s="86">
        <f t="shared" si="18"/>
        <v>4.8000000000000007</v>
      </c>
      <c r="AE146" s="86">
        <f t="shared" si="19"/>
        <v>48</v>
      </c>
    </row>
    <row r="147" spans="3:31" s="86" customFormat="1" x14ac:dyDescent="0.25">
      <c r="C147" s="86">
        <v>74</v>
      </c>
      <c r="D147" s="86">
        <v>16</v>
      </c>
      <c r="E147" s="86">
        <v>49</v>
      </c>
      <c r="T147" s="106">
        <v>76</v>
      </c>
      <c r="U147" s="106">
        <f t="shared" si="15"/>
        <v>0</v>
      </c>
      <c r="V147" s="106">
        <f t="shared" si="16"/>
        <v>0</v>
      </c>
      <c r="AC147" s="86">
        <f t="shared" si="17"/>
        <v>76</v>
      </c>
      <c r="AD147" s="86">
        <f t="shared" si="18"/>
        <v>14.399999999999999</v>
      </c>
      <c r="AE147" s="86">
        <f t="shared" si="19"/>
        <v>37.299999999999997</v>
      </c>
    </row>
    <row r="148" spans="3:31" s="86" customFormat="1" x14ac:dyDescent="0.25">
      <c r="C148" s="86">
        <v>75</v>
      </c>
      <c r="D148" s="86">
        <v>15.8</v>
      </c>
      <c r="E148" s="86">
        <v>37.5</v>
      </c>
    </row>
    <row r="149" spans="3:31" s="86" customFormat="1" ht="15" customHeight="1" x14ac:dyDescent="0.25">
      <c r="C149" s="86">
        <v>76</v>
      </c>
      <c r="D149" s="86">
        <v>25.4</v>
      </c>
      <c r="E149" s="86">
        <v>26.8</v>
      </c>
    </row>
    <row r="150" spans="3:31" s="86" customFormat="1" x14ac:dyDescent="0.25"/>
    <row r="151" spans="3:31" s="86" customFormat="1" x14ac:dyDescent="0.25"/>
    <row r="152" spans="3:31" s="86" customFormat="1" x14ac:dyDescent="0.25"/>
    <row r="153" spans="3:31" s="86" customFormat="1" x14ac:dyDescent="0.25"/>
    <row r="154" spans="3:31" s="86" customFormat="1" x14ac:dyDescent="0.25"/>
    <row r="155" spans="3:31" s="86" customFormat="1" x14ac:dyDescent="0.25"/>
    <row r="156" spans="3:31" s="86" customFormat="1" x14ac:dyDescent="0.25"/>
    <row r="157" spans="3:31" s="86" customFormat="1" x14ac:dyDescent="0.25"/>
    <row r="158" spans="3:31" s="86" customFormat="1" x14ac:dyDescent="0.25"/>
    <row r="159" spans="3:31" s="86" customFormat="1" x14ac:dyDescent="0.25"/>
    <row r="160" spans="3:31" s="86" customFormat="1" x14ac:dyDescent="0.25"/>
    <row r="161" s="86" customFormat="1" x14ac:dyDescent="0.25"/>
    <row r="162" s="86" customFormat="1" x14ac:dyDescent="0.25"/>
    <row r="163" s="86" customFormat="1" x14ac:dyDescent="0.25"/>
    <row r="164" s="86" customFormat="1" x14ac:dyDescent="0.25"/>
    <row r="165" s="86" customFormat="1" x14ac:dyDescent="0.25"/>
    <row r="166" s="86" customFormat="1" x14ac:dyDescent="0.25"/>
    <row r="167" s="86" customFormat="1" x14ac:dyDescent="0.25"/>
    <row r="168" s="86" customFormat="1" x14ac:dyDescent="0.25"/>
    <row r="169" s="86" customFormat="1" x14ac:dyDescent="0.25"/>
    <row r="170" s="86" customFormat="1" x14ac:dyDescent="0.25"/>
    <row r="171" s="86" customFormat="1" x14ac:dyDescent="0.25"/>
    <row r="172" s="86" customFormat="1" x14ac:dyDescent="0.25"/>
    <row r="173" s="86" customFormat="1" x14ac:dyDescent="0.25"/>
    <row r="174" s="86" customFormat="1" x14ac:dyDescent="0.25"/>
    <row r="175" s="86" customFormat="1" x14ac:dyDescent="0.25"/>
    <row r="176" s="86" customFormat="1" x14ac:dyDescent="0.25"/>
    <row r="177" s="86" customFormat="1" x14ac:dyDescent="0.25"/>
    <row r="178" s="86" customFormat="1" x14ac:dyDescent="0.25"/>
    <row r="179" s="86" customFormat="1" x14ac:dyDescent="0.25"/>
    <row r="180" s="86" customFormat="1" x14ac:dyDescent="0.25"/>
    <row r="181" s="86" customFormat="1" x14ac:dyDescent="0.25"/>
    <row r="182" s="86" customFormat="1" x14ac:dyDescent="0.25"/>
    <row r="183" s="86" customFormat="1" x14ac:dyDescent="0.25"/>
    <row r="184" s="86" customFormat="1" x14ac:dyDescent="0.25"/>
    <row r="185" s="86" customFormat="1" x14ac:dyDescent="0.25"/>
    <row r="186" s="86" customFormat="1" x14ac:dyDescent="0.25"/>
  </sheetData>
  <sheetProtection sheet="1" objects="1" scenarios="1" selectLockedCells="1" selectUnlockedCells="1"/>
  <mergeCells count="24">
    <mergeCell ref="AO18:AP19"/>
    <mergeCell ref="AQ20:AS21"/>
    <mergeCell ref="B43:C43"/>
    <mergeCell ref="B37:D38"/>
    <mergeCell ref="O35:O36"/>
    <mergeCell ref="P35:P36"/>
    <mergeCell ref="Q35:Q36"/>
    <mergeCell ref="AB23:AC24"/>
    <mergeCell ref="AO6:AQ7"/>
    <mergeCell ref="C71:E72"/>
    <mergeCell ref="B44:C44"/>
    <mergeCell ref="B39:C39"/>
    <mergeCell ref="B45:C45"/>
    <mergeCell ref="B40:C40"/>
    <mergeCell ref="B41:C41"/>
    <mergeCell ref="T69:V70"/>
    <mergeCell ref="AB27:AB28"/>
    <mergeCell ref="H72:M73"/>
    <mergeCell ref="AO20:AP20"/>
    <mergeCell ref="AC69:AE70"/>
    <mergeCell ref="AO21:AP21"/>
    <mergeCell ref="X27:AA28"/>
    <mergeCell ref="B42:C42"/>
    <mergeCell ref="AQ18:AS19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13"/>
  <sheetViews>
    <sheetView showGridLines="0" showRowColHeaders="0" zoomScale="70" zoomScaleNormal="70" workbookViewId="0">
      <selection activeCell="B9" sqref="B9"/>
    </sheetView>
  </sheetViews>
  <sheetFormatPr baseColWidth="10" defaultColWidth="11.42578125" defaultRowHeight="15" x14ac:dyDescent="0.25"/>
  <cols>
    <col min="1" max="1" width="7.42578125" style="139" customWidth="1"/>
    <col min="2" max="8" width="11.42578125" style="139"/>
    <col min="9" max="10" width="11.5703125" style="139"/>
    <col min="11" max="16384" width="11.42578125" style="139"/>
  </cols>
  <sheetData>
    <row r="1" spans="1:22" ht="27.75" customHeight="1" thickBot="1" x14ac:dyDescent="0.3"/>
    <row r="2" spans="1:22" ht="26.25" thickBot="1" x14ac:dyDescent="0.45">
      <c r="B2" s="321" t="s">
        <v>206</v>
      </c>
      <c r="C2" s="322"/>
      <c r="D2" s="322"/>
      <c r="E2" s="322"/>
      <c r="F2" s="322"/>
      <c r="G2" s="322"/>
      <c r="H2" s="322"/>
      <c r="I2" s="322"/>
      <c r="J2" s="322"/>
      <c r="K2" s="322"/>
      <c r="L2" s="323"/>
      <c r="M2" s="269" t="s">
        <v>198</v>
      </c>
      <c r="N2" s="269"/>
      <c r="O2" s="269"/>
      <c r="P2" s="269"/>
      <c r="Q2" s="269"/>
      <c r="R2" s="269"/>
      <c r="S2" s="269"/>
      <c r="T2" s="269"/>
      <c r="U2" s="269"/>
      <c r="V2" s="269"/>
    </row>
    <row r="3" spans="1:22" ht="9.75" customHeight="1" x14ac:dyDescent="0.25">
      <c r="M3" s="269"/>
      <c r="N3" s="269"/>
      <c r="O3" s="269"/>
      <c r="P3" s="269"/>
      <c r="Q3" s="269"/>
      <c r="R3" s="269"/>
      <c r="S3" s="269"/>
      <c r="T3" s="269"/>
      <c r="U3" s="269"/>
      <c r="V3" s="269"/>
    </row>
    <row r="4" spans="1:22" ht="21.75" customHeight="1" x14ac:dyDescent="0.25">
      <c r="C4" s="327" t="s">
        <v>6</v>
      </c>
      <c r="D4" s="328"/>
      <c r="E4" s="328"/>
      <c r="F4" s="328"/>
      <c r="G4" s="328"/>
      <c r="H4" s="328"/>
      <c r="I4" s="328"/>
      <c r="J4" s="328"/>
      <c r="K4" s="328"/>
      <c r="L4" s="329"/>
      <c r="M4" s="319" t="s">
        <v>185</v>
      </c>
      <c r="N4" s="320"/>
      <c r="O4" s="320"/>
      <c r="P4" s="320"/>
      <c r="Q4" s="320"/>
      <c r="R4" s="320"/>
      <c r="S4" s="320"/>
      <c r="T4" s="320"/>
      <c r="U4" s="320"/>
      <c r="V4" s="320"/>
    </row>
    <row r="5" spans="1:22" ht="15.75" thickBot="1" x14ac:dyDescent="0.3"/>
    <row r="6" spans="1:22" ht="22.5" x14ac:dyDescent="0.25">
      <c r="B6" s="140"/>
      <c r="C6" s="324" t="s">
        <v>4</v>
      </c>
      <c r="D6" s="325"/>
      <c r="E6" s="325"/>
      <c r="F6" s="325"/>
      <c r="G6" s="325"/>
      <c r="H6" s="325"/>
      <c r="I6" s="325"/>
      <c r="J6" s="325"/>
      <c r="K6" s="325"/>
      <c r="L6" s="326"/>
    </row>
    <row r="7" spans="1:22" ht="8.25" customHeight="1" thickBot="1" x14ac:dyDescent="0.3">
      <c r="B7" s="140"/>
      <c r="C7" s="330">
        <v>1</v>
      </c>
      <c r="D7" s="332">
        <v>2</v>
      </c>
      <c r="E7" s="334">
        <v>3</v>
      </c>
      <c r="F7" s="336">
        <v>4</v>
      </c>
      <c r="G7" s="338">
        <v>5</v>
      </c>
      <c r="H7" s="309">
        <v>6</v>
      </c>
      <c r="I7" s="311" t="s">
        <v>125</v>
      </c>
      <c r="J7" s="313" t="s">
        <v>126</v>
      </c>
      <c r="K7" s="315" t="s">
        <v>115</v>
      </c>
      <c r="L7" s="316"/>
    </row>
    <row r="8" spans="1:22" ht="41.25" customHeight="1" x14ac:dyDescent="0.25">
      <c r="B8" s="143" t="s">
        <v>184</v>
      </c>
      <c r="C8" s="331"/>
      <c r="D8" s="333"/>
      <c r="E8" s="335"/>
      <c r="F8" s="337"/>
      <c r="G8" s="339"/>
      <c r="H8" s="310"/>
      <c r="I8" s="312"/>
      <c r="J8" s="314"/>
      <c r="K8" s="317"/>
      <c r="L8" s="318"/>
    </row>
    <row r="9" spans="1:22" ht="18" x14ac:dyDescent="0.25">
      <c r="A9" s="170">
        <v>1</v>
      </c>
      <c r="B9" s="171" t="s">
        <v>127</v>
      </c>
      <c r="C9" s="152">
        <v>2</v>
      </c>
      <c r="D9" s="152"/>
      <c r="E9" s="152"/>
      <c r="F9" s="152"/>
      <c r="G9" s="152"/>
      <c r="H9" s="152"/>
      <c r="I9" s="153">
        <f>MIN('D1'!$AB$4:$AB$12)</f>
        <v>7.4074074074074068E-3</v>
      </c>
      <c r="J9" s="154">
        <f>MAX('D1'!$AB$4:$AB$12)</f>
        <v>1.3425925925925924E-2</v>
      </c>
      <c r="K9" s="354">
        <f>'D1'!$B$88</f>
        <v>2311.1825077219669</v>
      </c>
      <c r="L9" s="355"/>
    </row>
    <row r="10" spans="1:22" ht="18" x14ac:dyDescent="0.25">
      <c r="A10" s="170">
        <v>2</v>
      </c>
      <c r="B10" s="171" t="s">
        <v>128</v>
      </c>
      <c r="C10" s="152">
        <v>2</v>
      </c>
      <c r="D10" s="152"/>
      <c r="E10" s="152"/>
      <c r="F10" s="152"/>
      <c r="G10" s="152"/>
      <c r="H10" s="152"/>
      <c r="I10" s="153">
        <f>MIN('D2'!$AB$4:$AB$12)</f>
        <v>7.4074074074074068E-3</v>
      </c>
      <c r="J10" s="154">
        <f>MAX('D2'!$AB$4:$AB$12)</f>
        <v>1.3425925925925924E-2</v>
      </c>
      <c r="K10" s="354">
        <f>'D2'!$B$88</f>
        <v>2311.1825077219669</v>
      </c>
      <c r="L10" s="355"/>
    </row>
    <row r="11" spans="1:22" ht="18" x14ac:dyDescent="0.25">
      <c r="A11" s="170">
        <v>3</v>
      </c>
      <c r="B11" s="171" t="s">
        <v>129</v>
      </c>
      <c r="C11" s="152">
        <v>2</v>
      </c>
      <c r="D11" s="152"/>
      <c r="E11" s="152"/>
      <c r="F11" s="152"/>
      <c r="G11" s="152"/>
      <c r="H11" s="152"/>
      <c r="I11" s="153">
        <f>MIN('D3'!$AB$4:$AB$12)</f>
        <v>7.4074074074074068E-3</v>
      </c>
      <c r="J11" s="154">
        <f>MAX('D3'!$AB$4:$AB$12)</f>
        <v>1.3425925925925924E-2</v>
      </c>
      <c r="K11" s="354">
        <f>'D3'!$B$88</f>
        <v>2311.1825077219669</v>
      </c>
      <c r="L11" s="355"/>
    </row>
    <row r="12" spans="1:22" ht="18" x14ac:dyDescent="0.25">
      <c r="A12" s="170">
        <v>4</v>
      </c>
      <c r="B12" s="171" t="s">
        <v>130</v>
      </c>
      <c r="C12" s="152">
        <v>2</v>
      </c>
      <c r="D12" s="152"/>
      <c r="E12" s="152"/>
      <c r="F12" s="152"/>
      <c r="G12" s="152"/>
      <c r="H12" s="152"/>
      <c r="I12" s="153">
        <f>MIN('D4'!$AB$4:$AB$12)</f>
        <v>7.4074074074074068E-3</v>
      </c>
      <c r="J12" s="154">
        <f>MAX('D4'!$AB$4:$AB$12)</f>
        <v>1.3425925925925924E-2</v>
      </c>
      <c r="K12" s="354">
        <f>'D4'!$B$88</f>
        <v>2311.1825077219669</v>
      </c>
      <c r="L12" s="355"/>
    </row>
    <row r="13" spans="1:22" ht="18" x14ac:dyDescent="0.25">
      <c r="A13" s="170">
        <v>5</v>
      </c>
      <c r="B13" s="171" t="s">
        <v>131</v>
      </c>
      <c r="C13" s="152">
        <v>2</v>
      </c>
      <c r="D13" s="152"/>
      <c r="E13" s="152"/>
      <c r="F13" s="152"/>
      <c r="G13" s="152"/>
      <c r="H13" s="152"/>
      <c r="I13" s="153">
        <f>MIN('D5'!$AB$4:$AB$12)</f>
        <v>7.4074074074074068E-3</v>
      </c>
      <c r="J13" s="154">
        <f>MAX('D5'!$AB$4:$AB$12)</f>
        <v>1.3425925925925924E-2</v>
      </c>
      <c r="K13" s="354">
        <f>'D5'!$B$88</f>
        <v>2311.1825077219669</v>
      </c>
      <c r="L13" s="355"/>
    </row>
    <row r="14" spans="1:22" ht="18" x14ac:dyDescent="0.25">
      <c r="A14" s="170">
        <v>6</v>
      </c>
      <c r="B14" s="171" t="s">
        <v>132</v>
      </c>
      <c r="C14" s="152">
        <v>2</v>
      </c>
      <c r="D14" s="152"/>
      <c r="E14" s="152"/>
      <c r="F14" s="152"/>
      <c r="G14" s="152"/>
      <c r="H14" s="152"/>
      <c r="I14" s="153">
        <f>MIN('D6'!$AB$4:$AB$12)</f>
        <v>7.4074074074074068E-3</v>
      </c>
      <c r="J14" s="154">
        <f>MAX('D6'!$AB$4:$AB$12)</f>
        <v>1.3425925925925924E-2</v>
      </c>
      <c r="K14" s="354">
        <f>'D6'!$B$88</f>
        <v>2311.1825077219669</v>
      </c>
      <c r="L14" s="355"/>
    </row>
    <row r="15" spans="1:22" ht="18" x14ac:dyDescent="0.25">
      <c r="A15" s="170">
        <v>7</v>
      </c>
      <c r="B15" s="171" t="s">
        <v>133</v>
      </c>
      <c r="C15" s="152">
        <v>2</v>
      </c>
      <c r="D15" s="152"/>
      <c r="E15" s="152"/>
      <c r="F15" s="152"/>
      <c r="G15" s="152"/>
      <c r="H15" s="152"/>
      <c r="I15" s="153">
        <f>MIN('D7'!$AB$4:$AB$12)</f>
        <v>7.4074074074074068E-3</v>
      </c>
      <c r="J15" s="154">
        <f>MAX('D7'!$AB$4:$AB$12)</f>
        <v>1.3425925925925924E-2</v>
      </c>
      <c r="K15" s="354">
        <f>'D7'!$B$88</f>
        <v>2311.1825077219669</v>
      </c>
      <c r="L15" s="355"/>
    </row>
    <row r="16" spans="1:22" ht="18" x14ac:dyDescent="0.25">
      <c r="A16" s="170">
        <v>8</v>
      </c>
      <c r="B16" s="171" t="s">
        <v>134</v>
      </c>
      <c r="C16" s="152">
        <v>2</v>
      </c>
      <c r="D16" s="152"/>
      <c r="E16" s="152"/>
      <c r="F16" s="152"/>
      <c r="G16" s="152"/>
      <c r="H16" s="152"/>
      <c r="I16" s="153">
        <f>MIN('D8'!$AB$4:$AB$12)</f>
        <v>7.4074074074074068E-3</v>
      </c>
      <c r="J16" s="154">
        <f>MAX('D8'!$AB$4:$AB$12)</f>
        <v>1.3425925925925924E-2</v>
      </c>
      <c r="K16" s="354">
        <f>'D8'!$B$88</f>
        <v>2311.1825077219669</v>
      </c>
      <c r="L16" s="355"/>
    </row>
    <row r="17" spans="1:12" ht="18" x14ac:dyDescent="0.25">
      <c r="A17" s="170">
        <v>9</v>
      </c>
      <c r="B17" s="171" t="s">
        <v>135</v>
      </c>
      <c r="C17" s="152">
        <v>2</v>
      </c>
      <c r="D17" s="152"/>
      <c r="E17" s="152"/>
      <c r="F17" s="152"/>
      <c r="G17" s="152"/>
      <c r="H17" s="152"/>
      <c r="I17" s="153">
        <f>MIN('D9'!$AB$4:$AB$12)</f>
        <v>7.4074074074074068E-3</v>
      </c>
      <c r="J17" s="154">
        <f>MAX('D9'!$AB$4:$AB$12)</f>
        <v>1.3425925925925924E-2</v>
      </c>
      <c r="K17" s="354">
        <f>'D9'!$B$88</f>
        <v>2311.1825077219669</v>
      </c>
      <c r="L17" s="355"/>
    </row>
    <row r="18" spans="1:12" ht="18" x14ac:dyDescent="0.25">
      <c r="A18" s="170">
        <v>10</v>
      </c>
      <c r="B18" s="171" t="s">
        <v>136</v>
      </c>
      <c r="C18" s="152">
        <v>2</v>
      </c>
      <c r="D18" s="152"/>
      <c r="E18" s="152"/>
      <c r="F18" s="152"/>
      <c r="G18" s="152"/>
      <c r="H18" s="152"/>
      <c r="I18" s="153">
        <f>MIN('D10'!$AB$4:$AB$12)</f>
        <v>7.4074074074074068E-3</v>
      </c>
      <c r="J18" s="154">
        <f>MAX('D10'!$AB$4:$AB$12)</f>
        <v>1.3425925925925924E-2</v>
      </c>
      <c r="K18" s="354">
        <f>'D10'!$B$88</f>
        <v>2311.1825077219669</v>
      </c>
      <c r="L18" s="355"/>
    </row>
    <row r="19" spans="1:12" ht="18.75" thickBot="1" x14ac:dyDescent="0.3">
      <c r="A19" s="170">
        <v>11</v>
      </c>
      <c r="B19" s="172" t="s">
        <v>137</v>
      </c>
      <c r="C19" s="187">
        <v>2</v>
      </c>
      <c r="D19" s="158"/>
      <c r="E19" s="158"/>
      <c r="F19" s="158"/>
      <c r="G19" s="158"/>
      <c r="H19" s="188"/>
      <c r="I19" s="159">
        <f>MIN('D11'!$AB$4:$AB$12)</f>
        <v>7.4074074074074068E-3</v>
      </c>
      <c r="J19" s="160">
        <f>MAX('D11'!$AB$4:$AB$12)</f>
        <v>1.3425925925925924E-2</v>
      </c>
      <c r="K19" s="350">
        <f>'D11'!$B$88</f>
        <v>2311.1825077219669</v>
      </c>
      <c r="L19" s="351"/>
    </row>
    <row r="20" spans="1:12" ht="18" x14ac:dyDescent="0.25">
      <c r="A20" s="170">
        <v>12</v>
      </c>
      <c r="B20" s="173" t="s">
        <v>138</v>
      </c>
      <c r="C20" s="155">
        <v>50</v>
      </c>
      <c r="D20" s="155"/>
      <c r="E20" s="155"/>
      <c r="F20" s="155"/>
      <c r="G20" s="155"/>
      <c r="H20" s="155"/>
      <c r="I20" s="156">
        <f>MIN('E1'!$K$88:$K$104)</f>
        <v>3.4375E-3</v>
      </c>
      <c r="J20" s="157">
        <f>MAX('E1'!$K$88:$K$104)</f>
        <v>5.4861111111111117E-3</v>
      </c>
      <c r="K20" s="352">
        <f>'E1'!$P$102</f>
        <v>786.97415459467277</v>
      </c>
      <c r="L20" s="353"/>
    </row>
    <row r="21" spans="1:12" ht="18" x14ac:dyDescent="0.25">
      <c r="A21" s="170">
        <v>13</v>
      </c>
      <c r="B21" s="174" t="s">
        <v>139</v>
      </c>
      <c r="C21" s="155">
        <v>50</v>
      </c>
      <c r="D21" s="149"/>
      <c r="E21" s="149"/>
      <c r="F21" s="149"/>
      <c r="G21" s="149"/>
      <c r="H21" s="149"/>
      <c r="I21" s="150">
        <f>MIN('E2'!$K$88:$K$104)</f>
        <v>3.4375E-3</v>
      </c>
      <c r="J21" s="151">
        <f>MAX('E2'!$K$88:$K$104)</f>
        <v>5.4861111111111117E-3</v>
      </c>
      <c r="K21" s="344">
        <f>'E2'!$P$102</f>
        <v>786.97415459467277</v>
      </c>
      <c r="L21" s="345"/>
    </row>
    <row r="22" spans="1:12" ht="18" x14ac:dyDescent="0.25">
      <c r="A22" s="170">
        <v>14</v>
      </c>
      <c r="B22" s="174" t="s">
        <v>140</v>
      </c>
      <c r="C22" s="155">
        <v>50</v>
      </c>
      <c r="D22" s="149"/>
      <c r="E22" s="149"/>
      <c r="F22" s="149"/>
      <c r="G22" s="149"/>
      <c r="H22" s="149"/>
      <c r="I22" s="150">
        <f>MIN('E3'!$K$88:$K$104)</f>
        <v>3.4375E-3</v>
      </c>
      <c r="J22" s="151">
        <f>MAX('E3'!$K$88:$K$104)</f>
        <v>5.4861111111111117E-3</v>
      </c>
      <c r="K22" s="344">
        <f>'E3'!$P$102</f>
        <v>786.97415459467277</v>
      </c>
      <c r="L22" s="345"/>
    </row>
    <row r="23" spans="1:12" ht="18" x14ac:dyDescent="0.25">
      <c r="A23" s="170">
        <v>15</v>
      </c>
      <c r="B23" s="174" t="s">
        <v>141</v>
      </c>
      <c r="C23" s="155">
        <v>50</v>
      </c>
      <c r="D23" s="149"/>
      <c r="E23" s="149"/>
      <c r="F23" s="149"/>
      <c r="G23" s="149"/>
      <c r="H23" s="149"/>
      <c r="I23" s="150">
        <f>MIN('E4'!$K$88:$K$104)</f>
        <v>3.4375E-3</v>
      </c>
      <c r="J23" s="151">
        <f>MAX('E4'!$K$88:$K$104)</f>
        <v>5.4861111111111117E-3</v>
      </c>
      <c r="K23" s="344">
        <f>'E4'!$P$102</f>
        <v>786.97415459467277</v>
      </c>
      <c r="L23" s="345"/>
    </row>
    <row r="24" spans="1:12" ht="18" x14ac:dyDescent="0.25">
      <c r="A24" s="170">
        <v>16</v>
      </c>
      <c r="B24" s="174" t="s">
        <v>142</v>
      </c>
      <c r="C24" s="155">
        <v>50</v>
      </c>
      <c r="D24" s="149"/>
      <c r="E24" s="149"/>
      <c r="F24" s="149"/>
      <c r="G24" s="149"/>
      <c r="H24" s="149"/>
      <c r="I24" s="150">
        <f>MIN('E5'!$K$88:$K$104)</f>
        <v>3.4375E-3</v>
      </c>
      <c r="J24" s="151">
        <f>MAX('E5'!$K$88:$K$104)</f>
        <v>5.4861111111111117E-3</v>
      </c>
      <c r="K24" s="344">
        <f>'E5'!$P$102</f>
        <v>786.97415459467277</v>
      </c>
      <c r="L24" s="345"/>
    </row>
    <row r="25" spans="1:12" ht="18" x14ac:dyDescent="0.25">
      <c r="A25" s="170">
        <v>17</v>
      </c>
      <c r="B25" s="174" t="s">
        <v>143</v>
      </c>
      <c r="C25" s="155">
        <v>50</v>
      </c>
      <c r="D25" s="149"/>
      <c r="E25" s="149"/>
      <c r="F25" s="149"/>
      <c r="G25" s="149"/>
      <c r="H25" s="149"/>
      <c r="I25" s="150">
        <f>MIN('E6'!$K$88:$K$104)</f>
        <v>3.4375E-3</v>
      </c>
      <c r="J25" s="151">
        <f>MAX('E6'!$K$88:$K$104)</f>
        <v>5.4861111111111117E-3</v>
      </c>
      <c r="K25" s="344">
        <f>'E6'!$P$102</f>
        <v>786.97415459467277</v>
      </c>
      <c r="L25" s="345"/>
    </row>
    <row r="26" spans="1:12" ht="18" x14ac:dyDescent="0.25">
      <c r="A26" s="170">
        <v>18</v>
      </c>
      <c r="B26" s="174" t="s">
        <v>144</v>
      </c>
      <c r="C26" s="155">
        <v>50</v>
      </c>
      <c r="D26" s="149"/>
      <c r="E26" s="149"/>
      <c r="F26" s="149"/>
      <c r="G26" s="149"/>
      <c r="H26" s="149"/>
      <c r="I26" s="150">
        <f>MIN('E7'!$K$88:$K$104)</f>
        <v>3.4375E-3</v>
      </c>
      <c r="J26" s="151">
        <f>MAX('E7'!$K$88:$K$104)</f>
        <v>5.4861111111111117E-3</v>
      </c>
      <c r="K26" s="344">
        <f>'E7'!$P$102</f>
        <v>786.97415459467277</v>
      </c>
      <c r="L26" s="345"/>
    </row>
    <row r="27" spans="1:12" ht="18" x14ac:dyDescent="0.25">
      <c r="A27" s="170">
        <v>19</v>
      </c>
      <c r="B27" s="174" t="s">
        <v>145</v>
      </c>
      <c r="C27" s="155">
        <v>50</v>
      </c>
      <c r="D27" s="149"/>
      <c r="E27" s="149"/>
      <c r="F27" s="149"/>
      <c r="G27" s="149"/>
      <c r="H27" s="149"/>
      <c r="I27" s="150">
        <f>MIN('E8'!$K$88:$K$104)</f>
        <v>3.4375E-3</v>
      </c>
      <c r="J27" s="151">
        <f>MAX('E8'!$K$88:$K$104)</f>
        <v>5.4861111111111117E-3</v>
      </c>
      <c r="K27" s="344">
        <f>'E8'!$P$102</f>
        <v>786.97415459467277</v>
      </c>
      <c r="L27" s="345"/>
    </row>
    <row r="28" spans="1:12" ht="18" x14ac:dyDescent="0.25">
      <c r="A28" s="170">
        <v>20</v>
      </c>
      <c r="B28" s="174" t="s">
        <v>146</v>
      </c>
      <c r="C28" s="155">
        <v>50</v>
      </c>
      <c r="D28" s="149"/>
      <c r="E28" s="149"/>
      <c r="F28" s="149"/>
      <c r="G28" s="149"/>
      <c r="H28" s="149"/>
      <c r="I28" s="150">
        <f>MIN('E9'!$K$88:$K$104)</f>
        <v>3.4375E-3</v>
      </c>
      <c r="J28" s="151">
        <f>MAX('E9'!$K$88:$K$104)</f>
        <v>5.4861111111111117E-3</v>
      </c>
      <c r="K28" s="344">
        <f>'E9'!$P$102</f>
        <v>786.97415459467277</v>
      </c>
      <c r="L28" s="345"/>
    </row>
    <row r="29" spans="1:12" ht="18" x14ac:dyDescent="0.25">
      <c r="A29" s="170">
        <v>21</v>
      </c>
      <c r="B29" s="174" t="s">
        <v>147</v>
      </c>
      <c r="C29" s="155">
        <v>50</v>
      </c>
      <c r="D29" s="149"/>
      <c r="E29" s="149"/>
      <c r="F29" s="149"/>
      <c r="G29" s="149"/>
      <c r="H29" s="149"/>
      <c r="I29" s="150">
        <f>MIN('E10'!$K$88:$K$104)</f>
        <v>3.4375E-3</v>
      </c>
      <c r="J29" s="151">
        <f>MAX('E10'!$K$88:$K$104)</f>
        <v>5.4861111111111117E-3</v>
      </c>
      <c r="K29" s="344">
        <f>'E10'!$P$102</f>
        <v>786.97415459467277</v>
      </c>
      <c r="L29" s="345"/>
    </row>
    <row r="30" spans="1:12" ht="18.75" thickBot="1" x14ac:dyDescent="0.3">
      <c r="A30" s="170">
        <v>22</v>
      </c>
      <c r="B30" s="175" t="s">
        <v>148</v>
      </c>
      <c r="C30" s="189">
        <v>50</v>
      </c>
      <c r="D30" s="163"/>
      <c r="E30" s="163"/>
      <c r="F30" s="163"/>
      <c r="G30" s="163"/>
      <c r="H30" s="190"/>
      <c r="I30" s="164">
        <f>MIN('E11'!$K$88:$K$104)</f>
        <v>3.4375E-3</v>
      </c>
      <c r="J30" s="165">
        <f>MAX('E11'!$K$88:$K$104)</f>
        <v>5.4861111111111117E-3</v>
      </c>
      <c r="K30" s="346">
        <f>'E11'!$P$102</f>
        <v>786.97415459467277</v>
      </c>
      <c r="L30" s="347"/>
    </row>
    <row r="31" spans="1:12" ht="18" x14ac:dyDescent="0.25">
      <c r="A31" s="170">
        <v>23</v>
      </c>
      <c r="B31" s="176" t="s">
        <v>149</v>
      </c>
      <c r="C31" s="191">
        <v>20</v>
      </c>
      <c r="D31" s="191"/>
      <c r="E31" s="191"/>
      <c r="F31" s="191"/>
      <c r="G31" s="191"/>
      <c r="H31" s="191"/>
      <c r="I31" s="161">
        <f>MIN('F1'!$Q$37:$Q$45)</f>
        <v>1.0543981481481481E-2</v>
      </c>
      <c r="J31" s="162">
        <f>MAX('F1'!$Q$37:$Q$45)</f>
        <v>1.9710648148148147E-2</v>
      </c>
      <c r="K31" s="348">
        <f>'F1'!$X$27</f>
        <v>3517.9360742344365</v>
      </c>
      <c r="L31" s="349"/>
    </row>
    <row r="32" spans="1:12" ht="18" x14ac:dyDescent="0.25">
      <c r="A32" s="170">
        <v>24</v>
      </c>
      <c r="B32" s="177" t="s">
        <v>150</v>
      </c>
      <c r="C32" s="191">
        <v>20</v>
      </c>
      <c r="D32" s="192"/>
      <c r="E32" s="192"/>
      <c r="F32" s="192"/>
      <c r="G32" s="192"/>
      <c r="H32" s="192"/>
      <c r="I32" s="144">
        <f>MIN('F2'!$Q$37:$Q$45)</f>
        <v>1.0543981481481481E-2</v>
      </c>
      <c r="J32" s="145">
        <f>MAX('F2'!$Q$37:$Q$45)</f>
        <v>1.9710648148148147E-2</v>
      </c>
      <c r="K32" s="340">
        <f>'F2'!$X$27</f>
        <v>3517.9360742344365</v>
      </c>
      <c r="L32" s="341"/>
    </row>
    <row r="33" spans="1:12" ht="18" x14ac:dyDescent="0.25">
      <c r="A33" s="170">
        <v>25</v>
      </c>
      <c r="B33" s="177" t="s">
        <v>151</v>
      </c>
      <c r="C33" s="191">
        <v>20</v>
      </c>
      <c r="D33" s="192"/>
      <c r="E33" s="192"/>
      <c r="F33" s="192"/>
      <c r="G33" s="192"/>
      <c r="H33" s="192"/>
      <c r="I33" s="144">
        <f>MIN('F3'!$Q$37:$Q$45)</f>
        <v>1.0543981481481481E-2</v>
      </c>
      <c r="J33" s="145">
        <f>MAX('F3'!$Q$37:$Q$45)</f>
        <v>1.9710648148148147E-2</v>
      </c>
      <c r="K33" s="340">
        <f>'F3'!$X$27</f>
        <v>3517.9360742344365</v>
      </c>
      <c r="L33" s="341"/>
    </row>
    <row r="34" spans="1:12" ht="18" x14ac:dyDescent="0.25">
      <c r="A34" s="170">
        <v>26</v>
      </c>
      <c r="B34" s="177" t="s">
        <v>152</v>
      </c>
      <c r="C34" s="191">
        <v>20</v>
      </c>
      <c r="D34" s="192"/>
      <c r="E34" s="192"/>
      <c r="F34" s="192"/>
      <c r="G34" s="192"/>
      <c r="H34" s="192"/>
      <c r="I34" s="144">
        <f>MIN('F4'!$Q$37:$Q$45)</f>
        <v>1.0543981481481481E-2</v>
      </c>
      <c r="J34" s="145">
        <f>MAX('F4'!$Q$37:$Q$45)</f>
        <v>1.9710648148148147E-2</v>
      </c>
      <c r="K34" s="340">
        <f>'F4'!$X$27</f>
        <v>3517.9360742344365</v>
      </c>
      <c r="L34" s="341"/>
    </row>
    <row r="35" spans="1:12" ht="18" x14ac:dyDescent="0.25">
      <c r="A35" s="170">
        <v>27</v>
      </c>
      <c r="B35" s="177" t="s">
        <v>153</v>
      </c>
      <c r="C35" s="191">
        <v>20</v>
      </c>
      <c r="D35" s="192"/>
      <c r="E35" s="192"/>
      <c r="F35" s="192"/>
      <c r="G35" s="192"/>
      <c r="H35" s="192"/>
      <c r="I35" s="144">
        <f>MIN('F5'!$Q$37:$Q$45)</f>
        <v>1.0543981481481481E-2</v>
      </c>
      <c r="J35" s="145">
        <f>MAX('F5'!$Q$37:$Q$45)</f>
        <v>1.9710648148148147E-2</v>
      </c>
      <c r="K35" s="340">
        <f>'F5'!$X$27</f>
        <v>3517.9360742344365</v>
      </c>
      <c r="L35" s="341"/>
    </row>
    <row r="36" spans="1:12" ht="18.75" thickBot="1" x14ac:dyDescent="0.3">
      <c r="A36" s="170">
        <v>28</v>
      </c>
      <c r="B36" s="178" t="s">
        <v>154</v>
      </c>
      <c r="C36" s="146">
        <v>20</v>
      </c>
      <c r="D36" s="193"/>
      <c r="E36" s="193"/>
      <c r="F36" s="193"/>
      <c r="G36" s="193"/>
      <c r="H36" s="194"/>
      <c r="I36" s="147">
        <f>MIN('F6'!$Q$37:$Q$45)</f>
        <v>1.0543981481481481E-2</v>
      </c>
      <c r="J36" s="148">
        <f>MAX('F6'!$Q$37:$Q$45)</f>
        <v>1.9710648148148147E-2</v>
      </c>
      <c r="K36" s="342">
        <f>'F6'!$X$27</f>
        <v>3517.9360742344365</v>
      </c>
      <c r="L36" s="343"/>
    </row>
    <row r="37" spans="1:12" x14ac:dyDescent="0.25">
      <c r="A37" s="170">
        <v>29</v>
      </c>
    </row>
    <row r="38" spans="1:12" x14ac:dyDescent="0.25">
      <c r="A38" s="170">
        <v>30</v>
      </c>
      <c r="C38" s="141">
        <v>1</v>
      </c>
      <c r="D38" s="142">
        <f>COUNTIF($C$9:$H$36,C38)</f>
        <v>0</v>
      </c>
    </row>
    <row r="39" spans="1:12" x14ac:dyDescent="0.25">
      <c r="A39" s="170">
        <v>31</v>
      </c>
      <c r="C39" s="141">
        <v>2</v>
      </c>
      <c r="D39" s="142">
        <f t="shared" ref="D39:D102" si="0">COUNTIF($C$9:$H$36,C39)</f>
        <v>11</v>
      </c>
    </row>
    <row r="40" spans="1:12" x14ac:dyDescent="0.25">
      <c r="A40" s="170">
        <v>32</v>
      </c>
      <c r="C40" s="141">
        <v>3</v>
      </c>
      <c r="D40" s="142">
        <f t="shared" si="0"/>
        <v>0</v>
      </c>
    </row>
    <row r="41" spans="1:12" x14ac:dyDescent="0.25">
      <c r="A41" s="170">
        <v>33</v>
      </c>
      <c r="C41" s="141">
        <v>4</v>
      </c>
      <c r="D41" s="142">
        <f t="shared" si="0"/>
        <v>0</v>
      </c>
    </row>
    <row r="42" spans="1:12" x14ac:dyDescent="0.25">
      <c r="A42" s="170">
        <v>34</v>
      </c>
      <c r="C42" s="141">
        <v>5</v>
      </c>
      <c r="D42" s="142">
        <f t="shared" si="0"/>
        <v>0</v>
      </c>
    </row>
    <row r="43" spans="1:12" x14ac:dyDescent="0.25">
      <c r="A43" s="170">
        <v>35</v>
      </c>
      <c r="C43" s="141">
        <v>6</v>
      </c>
      <c r="D43" s="142">
        <f t="shared" si="0"/>
        <v>0</v>
      </c>
    </row>
    <row r="44" spans="1:12" x14ac:dyDescent="0.25">
      <c r="A44" s="170">
        <v>36</v>
      </c>
      <c r="C44" s="141">
        <v>7</v>
      </c>
      <c r="D44" s="142">
        <f t="shared" si="0"/>
        <v>0</v>
      </c>
    </row>
    <row r="45" spans="1:12" x14ac:dyDescent="0.25">
      <c r="A45" s="170">
        <v>37</v>
      </c>
      <c r="C45" s="141">
        <v>8</v>
      </c>
      <c r="D45" s="142">
        <f t="shared" si="0"/>
        <v>0</v>
      </c>
    </row>
    <row r="46" spans="1:12" x14ac:dyDescent="0.25">
      <c r="A46" s="170">
        <v>38</v>
      </c>
      <c r="C46" s="141">
        <v>9</v>
      </c>
      <c r="D46" s="142">
        <f t="shared" si="0"/>
        <v>0</v>
      </c>
    </row>
    <row r="47" spans="1:12" x14ac:dyDescent="0.25">
      <c r="A47" s="170">
        <v>39</v>
      </c>
      <c r="C47" s="141">
        <v>10</v>
      </c>
      <c r="D47" s="142">
        <f t="shared" si="0"/>
        <v>0</v>
      </c>
    </row>
    <row r="48" spans="1:12" x14ac:dyDescent="0.25">
      <c r="A48" s="170">
        <v>40</v>
      </c>
      <c r="C48" s="141">
        <v>11</v>
      </c>
      <c r="D48" s="142">
        <f t="shared" si="0"/>
        <v>0</v>
      </c>
    </row>
    <row r="49" spans="1:4" x14ac:dyDescent="0.25">
      <c r="A49" s="170">
        <v>41</v>
      </c>
      <c r="C49" s="141">
        <v>12</v>
      </c>
      <c r="D49" s="142">
        <f t="shared" si="0"/>
        <v>0</v>
      </c>
    </row>
    <row r="50" spans="1:4" x14ac:dyDescent="0.25">
      <c r="A50" s="170">
        <v>42</v>
      </c>
      <c r="C50" s="141">
        <v>13</v>
      </c>
      <c r="D50" s="142">
        <f t="shared" si="0"/>
        <v>0</v>
      </c>
    </row>
    <row r="51" spans="1:4" x14ac:dyDescent="0.25">
      <c r="A51" s="170">
        <v>43</v>
      </c>
      <c r="C51" s="141">
        <v>14</v>
      </c>
      <c r="D51" s="142">
        <f t="shared" si="0"/>
        <v>0</v>
      </c>
    </row>
    <row r="52" spans="1:4" x14ac:dyDescent="0.25">
      <c r="A52" s="170">
        <v>44</v>
      </c>
      <c r="C52" s="141">
        <v>15</v>
      </c>
      <c r="D52" s="142">
        <f t="shared" si="0"/>
        <v>0</v>
      </c>
    </row>
    <row r="53" spans="1:4" x14ac:dyDescent="0.25">
      <c r="A53" s="170">
        <v>45</v>
      </c>
      <c r="C53" s="141">
        <v>16</v>
      </c>
      <c r="D53" s="142">
        <f t="shared" si="0"/>
        <v>0</v>
      </c>
    </row>
    <row r="54" spans="1:4" x14ac:dyDescent="0.25">
      <c r="A54" s="170">
        <v>46</v>
      </c>
      <c r="C54" s="141">
        <v>17</v>
      </c>
      <c r="D54" s="142">
        <f t="shared" si="0"/>
        <v>0</v>
      </c>
    </row>
    <row r="55" spans="1:4" x14ac:dyDescent="0.25">
      <c r="A55" s="170">
        <v>47</v>
      </c>
      <c r="C55" s="141">
        <v>18</v>
      </c>
      <c r="D55" s="142">
        <f t="shared" si="0"/>
        <v>0</v>
      </c>
    </row>
    <row r="56" spans="1:4" x14ac:dyDescent="0.25">
      <c r="A56" s="170">
        <v>48</v>
      </c>
      <c r="C56" s="141">
        <v>19</v>
      </c>
      <c r="D56" s="142">
        <f t="shared" si="0"/>
        <v>0</v>
      </c>
    </row>
    <row r="57" spans="1:4" x14ac:dyDescent="0.25">
      <c r="A57" s="170">
        <v>49</v>
      </c>
      <c r="C57" s="141">
        <v>20</v>
      </c>
      <c r="D57" s="142">
        <f t="shared" si="0"/>
        <v>6</v>
      </c>
    </row>
    <row r="58" spans="1:4" x14ac:dyDescent="0.25">
      <c r="A58" s="170">
        <v>50</v>
      </c>
      <c r="C58" s="141">
        <v>21</v>
      </c>
      <c r="D58" s="142">
        <f t="shared" si="0"/>
        <v>0</v>
      </c>
    </row>
    <row r="59" spans="1:4" x14ac:dyDescent="0.25">
      <c r="A59" s="170">
        <v>51</v>
      </c>
      <c r="C59" s="141">
        <v>22</v>
      </c>
      <c r="D59" s="142">
        <f t="shared" si="0"/>
        <v>0</v>
      </c>
    </row>
    <row r="60" spans="1:4" x14ac:dyDescent="0.25">
      <c r="A60" s="170">
        <v>52</v>
      </c>
      <c r="C60" s="141">
        <v>23</v>
      </c>
      <c r="D60" s="142">
        <f t="shared" si="0"/>
        <v>0</v>
      </c>
    </row>
    <row r="61" spans="1:4" x14ac:dyDescent="0.25">
      <c r="A61" s="170">
        <v>53</v>
      </c>
      <c r="C61" s="141">
        <v>24</v>
      </c>
      <c r="D61" s="142">
        <f t="shared" si="0"/>
        <v>0</v>
      </c>
    </row>
    <row r="62" spans="1:4" x14ac:dyDescent="0.25">
      <c r="A62" s="170">
        <v>54</v>
      </c>
      <c r="C62" s="141">
        <v>25</v>
      </c>
      <c r="D62" s="142">
        <f t="shared" si="0"/>
        <v>0</v>
      </c>
    </row>
    <row r="63" spans="1:4" x14ac:dyDescent="0.25">
      <c r="A63" s="170">
        <v>55</v>
      </c>
      <c r="C63" s="141">
        <v>26</v>
      </c>
      <c r="D63" s="142">
        <f t="shared" si="0"/>
        <v>0</v>
      </c>
    </row>
    <row r="64" spans="1:4" x14ac:dyDescent="0.25">
      <c r="A64" s="170">
        <v>56</v>
      </c>
      <c r="C64" s="141">
        <v>27</v>
      </c>
      <c r="D64" s="142">
        <f t="shared" si="0"/>
        <v>0</v>
      </c>
    </row>
    <row r="65" spans="1:4" x14ac:dyDescent="0.25">
      <c r="A65" s="170">
        <v>57</v>
      </c>
      <c r="C65" s="141">
        <v>28</v>
      </c>
      <c r="D65" s="142">
        <f t="shared" si="0"/>
        <v>0</v>
      </c>
    </row>
    <row r="66" spans="1:4" x14ac:dyDescent="0.25">
      <c r="A66" s="170">
        <v>58</v>
      </c>
      <c r="C66" s="141">
        <v>29</v>
      </c>
      <c r="D66" s="142">
        <f t="shared" si="0"/>
        <v>0</v>
      </c>
    </row>
    <row r="67" spans="1:4" x14ac:dyDescent="0.25">
      <c r="A67" s="170">
        <v>59</v>
      </c>
      <c r="C67" s="141">
        <v>30</v>
      </c>
      <c r="D67" s="142">
        <f t="shared" si="0"/>
        <v>0</v>
      </c>
    </row>
    <row r="68" spans="1:4" x14ac:dyDescent="0.25">
      <c r="A68" s="170">
        <v>60</v>
      </c>
      <c r="C68" s="141">
        <v>31</v>
      </c>
      <c r="D68" s="142">
        <f t="shared" si="0"/>
        <v>0</v>
      </c>
    </row>
    <row r="69" spans="1:4" x14ac:dyDescent="0.25">
      <c r="A69" s="170">
        <v>61</v>
      </c>
      <c r="C69" s="141">
        <v>32</v>
      </c>
      <c r="D69" s="142">
        <f t="shared" si="0"/>
        <v>0</v>
      </c>
    </row>
    <row r="70" spans="1:4" x14ac:dyDescent="0.25">
      <c r="A70" s="170">
        <v>62</v>
      </c>
      <c r="C70" s="141">
        <v>33</v>
      </c>
      <c r="D70" s="142">
        <f t="shared" si="0"/>
        <v>0</v>
      </c>
    </row>
    <row r="71" spans="1:4" x14ac:dyDescent="0.25">
      <c r="A71" s="170">
        <v>63</v>
      </c>
      <c r="C71" s="141">
        <v>34</v>
      </c>
      <c r="D71" s="142">
        <f t="shared" si="0"/>
        <v>0</v>
      </c>
    </row>
    <row r="72" spans="1:4" x14ac:dyDescent="0.25">
      <c r="A72" s="170">
        <v>64</v>
      </c>
      <c r="C72" s="141">
        <v>35</v>
      </c>
      <c r="D72" s="142">
        <f t="shared" si="0"/>
        <v>0</v>
      </c>
    </row>
    <row r="73" spans="1:4" x14ac:dyDescent="0.25">
      <c r="A73" s="170">
        <v>65</v>
      </c>
      <c r="C73" s="141">
        <v>36</v>
      </c>
      <c r="D73" s="142">
        <f t="shared" si="0"/>
        <v>0</v>
      </c>
    </row>
    <row r="74" spans="1:4" x14ac:dyDescent="0.25">
      <c r="A74" s="170">
        <v>66</v>
      </c>
      <c r="C74" s="141">
        <v>37</v>
      </c>
      <c r="D74" s="142">
        <f t="shared" si="0"/>
        <v>0</v>
      </c>
    </row>
    <row r="75" spans="1:4" x14ac:dyDescent="0.25">
      <c r="A75" s="170">
        <v>67</v>
      </c>
      <c r="C75" s="141">
        <v>38</v>
      </c>
      <c r="D75" s="142">
        <f t="shared" si="0"/>
        <v>0</v>
      </c>
    </row>
    <row r="76" spans="1:4" x14ac:dyDescent="0.25">
      <c r="A76" s="170">
        <v>68</v>
      </c>
      <c r="C76" s="141">
        <v>39</v>
      </c>
      <c r="D76" s="142">
        <f t="shared" si="0"/>
        <v>0</v>
      </c>
    </row>
    <row r="77" spans="1:4" x14ac:dyDescent="0.25">
      <c r="A77" s="170">
        <v>69</v>
      </c>
      <c r="C77" s="141">
        <v>40</v>
      </c>
      <c r="D77" s="142">
        <f t="shared" si="0"/>
        <v>0</v>
      </c>
    </row>
    <row r="78" spans="1:4" x14ac:dyDescent="0.25">
      <c r="A78" s="170">
        <v>70</v>
      </c>
      <c r="C78" s="141">
        <v>41</v>
      </c>
      <c r="D78" s="142">
        <f t="shared" si="0"/>
        <v>0</v>
      </c>
    </row>
    <row r="79" spans="1:4" x14ac:dyDescent="0.25">
      <c r="A79" s="170">
        <v>71</v>
      </c>
      <c r="C79" s="141">
        <v>42</v>
      </c>
      <c r="D79" s="142">
        <f t="shared" si="0"/>
        <v>0</v>
      </c>
    </row>
    <row r="80" spans="1:4" x14ac:dyDescent="0.25">
      <c r="A80" s="170">
        <v>72</v>
      </c>
      <c r="C80" s="141">
        <v>43</v>
      </c>
      <c r="D80" s="142">
        <f t="shared" si="0"/>
        <v>0</v>
      </c>
    </row>
    <row r="81" spans="1:4" x14ac:dyDescent="0.25">
      <c r="A81" s="170">
        <v>73</v>
      </c>
      <c r="C81" s="141">
        <v>44</v>
      </c>
      <c r="D81" s="142">
        <f t="shared" si="0"/>
        <v>0</v>
      </c>
    </row>
    <row r="82" spans="1:4" x14ac:dyDescent="0.25">
      <c r="A82" s="170">
        <v>74</v>
      </c>
      <c r="C82" s="141">
        <v>45</v>
      </c>
      <c r="D82" s="142">
        <f t="shared" si="0"/>
        <v>0</v>
      </c>
    </row>
    <row r="83" spans="1:4" x14ac:dyDescent="0.25">
      <c r="A83" s="170">
        <v>75</v>
      </c>
      <c r="C83" s="141">
        <v>46</v>
      </c>
      <c r="D83" s="142">
        <f t="shared" si="0"/>
        <v>0</v>
      </c>
    </row>
    <row r="84" spans="1:4" x14ac:dyDescent="0.25">
      <c r="A84" s="170">
        <v>76</v>
      </c>
      <c r="C84" s="141">
        <v>47</v>
      </c>
      <c r="D84" s="142">
        <f t="shared" si="0"/>
        <v>0</v>
      </c>
    </row>
    <row r="85" spans="1:4" x14ac:dyDescent="0.25">
      <c r="C85" s="141">
        <v>48</v>
      </c>
      <c r="D85" s="142">
        <f t="shared" si="0"/>
        <v>0</v>
      </c>
    </row>
    <row r="86" spans="1:4" x14ac:dyDescent="0.25">
      <c r="C86" s="141">
        <v>49</v>
      </c>
      <c r="D86" s="142">
        <f t="shared" si="0"/>
        <v>0</v>
      </c>
    </row>
    <row r="87" spans="1:4" x14ac:dyDescent="0.25">
      <c r="C87" s="141">
        <v>50</v>
      </c>
      <c r="D87" s="142">
        <f t="shared" si="0"/>
        <v>11</v>
      </c>
    </row>
    <row r="88" spans="1:4" x14ac:dyDescent="0.25">
      <c r="C88" s="141">
        <v>51</v>
      </c>
      <c r="D88" s="142">
        <f t="shared" si="0"/>
        <v>0</v>
      </c>
    </row>
    <row r="89" spans="1:4" x14ac:dyDescent="0.25">
      <c r="C89" s="141">
        <v>52</v>
      </c>
      <c r="D89" s="142">
        <f t="shared" si="0"/>
        <v>0</v>
      </c>
    </row>
    <row r="90" spans="1:4" x14ac:dyDescent="0.25">
      <c r="C90" s="141">
        <v>53</v>
      </c>
      <c r="D90" s="142">
        <f t="shared" si="0"/>
        <v>0</v>
      </c>
    </row>
    <row r="91" spans="1:4" x14ac:dyDescent="0.25">
      <c r="C91" s="141">
        <v>54</v>
      </c>
      <c r="D91" s="142">
        <f t="shared" si="0"/>
        <v>0</v>
      </c>
    </row>
    <row r="92" spans="1:4" x14ac:dyDescent="0.25">
      <c r="C92" s="141">
        <v>55</v>
      </c>
      <c r="D92" s="142">
        <f t="shared" si="0"/>
        <v>0</v>
      </c>
    </row>
    <row r="93" spans="1:4" x14ac:dyDescent="0.25">
      <c r="C93" s="141">
        <v>56</v>
      </c>
      <c r="D93" s="142">
        <f t="shared" si="0"/>
        <v>0</v>
      </c>
    </row>
    <row r="94" spans="1:4" x14ac:dyDescent="0.25">
      <c r="C94" s="141">
        <v>57</v>
      </c>
      <c r="D94" s="142">
        <f t="shared" si="0"/>
        <v>0</v>
      </c>
    </row>
    <row r="95" spans="1:4" x14ac:dyDescent="0.25">
      <c r="C95" s="141">
        <v>58</v>
      </c>
      <c r="D95" s="142">
        <f t="shared" si="0"/>
        <v>0</v>
      </c>
    </row>
    <row r="96" spans="1:4" x14ac:dyDescent="0.25">
      <c r="C96" s="141">
        <v>59</v>
      </c>
      <c r="D96" s="142">
        <f t="shared" si="0"/>
        <v>0</v>
      </c>
    </row>
    <row r="97" spans="3:4" x14ac:dyDescent="0.25">
      <c r="C97" s="141">
        <v>60</v>
      </c>
      <c r="D97" s="142">
        <f t="shared" si="0"/>
        <v>0</v>
      </c>
    </row>
    <row r="98" spans="3:4" x14ac:dyDescent="0.25">
      <c r="C98" s="141">
        <v>61</v>
      </c>
      <c r="D98" s="142">
        <f t="shared" si="0"/>
        <v>0</v>
      </c>
    </row>
    <row r="99" spans="3:4" x14ac:dyDescent="0.25">
      <c r="C99" s="141">
        <v>62</v>
      </c>
      <c r="D99" s="142">
        <f t="shared" si="0"/>
        <v>0</v>
      </c>
    </row>
    <row r="100" spans="3:4" x14ac:dyDescent="0.25">
      <c r="C100" s="141">
        <v>63</v>
      </c>
      <c r="D100" s="142">
        <f t="shared" si="0"/>
        <v>0</v>
      </c>
    </row>
    <row r="101" spans="3:4" x14ac:dyDescent="0.25">
      <c r="C101" s="141">
        <v>64</v>
      </c>
      <c r="D101" s="142">
        <f t="shared" si="0"/>
        <v>0</v>
      </c>
    </row>
    <row r="102" spans="3:4" x14ac:dyDescent="0.25">
      <c r="C102" s="141">
        <v>65</v>
      </c>
      <c r="D102" s="142">
        <f t="shared" si="0"/>
        <v>0</v>
      </c>
    </row>
    <row r="103" spans="3:4" x14ac:dyDescent="0.25">
      <c r="C103" s="141">
        <v>66</v>
      </c>
      <c r="D103" s="142">
        <f t="shared" ref="D103:D113" si="1">COUNTIF($C$9:$H$36,C103)</f>
        <v>0</v>
      </c>
    </row>
    <row r="104" spans="3:4" x14ac:dyDescent="0.25">
      <c r="C104" s="141">
        <v>67</v>
      </c>
      <c r="D104" s="142">
        <f t="shared" si="1"/>
        <v>0</v>
      </c>
    </row>
    <row r="105" spans="3:4" x14ac:dyDescent="0.25">
      <c r="C105" s="141">
        <v>68</v>
      </c>
      <c r="D105" s="142">
        <f t="shared" si="1"/>
        <v>0</v>
      </c>
    </row>
    <row r="106" spans="3:4" x14ac:dyDescent="0.25">
      <c r="C106" s="141">
        <v>69</v>
      </c>
      <c r="D106" s="142">
        <f t="shared" si="1"/>
        <v>0</v>
      </c>
    </row>
    <row r="107" spans="3:4" x14ac:dyDescent="0.25">
      <c r="C107" s="141">
        <v>70</v>
      </c>
      <c r="D107" s="142">
        <f t="shared" si="1"/>
        <v>0</v>
      </c>
    </row>
    <row r="108" spans="3:4" x14ac:dyDescent="0.25">
      <c r="C108" s="141">
        <v>71</v>
      </c>
      <c r="D108" s="142">
        <f t="shared" si="1"/>
        <v>0</v>
      </c>
    </row>
    <row r="109" spans="3:4" x14ac:dyDescent="0.25">
      <c r="C109" s="141">
        <v>72</v>
      </c>
      <c r="D109" s="142">
        <f t="shared" si="1"/>
        <v>0</v>
      </c>
    </row>
    <row r="110" spans="3:4" x14ac:dyDescent="0.25">
      <c r="C110" s="141">
        <v>73</v>
      </c>
      <c r="D110" s="142">
        <f t="shared" si="1"/>
        <v>0</v>
      </c>
    </row>
    <row r="111" spans="3:4" x14ac:dyDescent="0.25">
      <c r="C111" s="141">
        <v>74</v>
      </c>
      <c r="D111" s="142">
        <f t="shared" si="1"/>
        <v>0</v>
      </c>
    </row>
    <row r="112" spans="3:4" x14ac:dyDescent="0.25">
      <c r="C112" s="141">
        <v>75</v>
      </c>
      <c r="D112" s="142">
        <f t="shared" si="1"/>
        <v>0</v>
      </c>
    </row>
    <row r="113" spans="3:4" x14ac:dyDescent="0.25">
      <c r="C113" s="141">
        <v>76</v>
      </c>
      <c r="D113" s="142">
        <f t="shared" si="1"/>
        <v>0</v>
      </c>
    </row>
  </sheetData>
  <sheetProtection sheet="1" selectLockedCells="1"/>
  <sortState xmlns:xlrd2="http://schemas.microsoft.com/office/spreadsheetml/2017/richdata2" ref="P21:V31">
    <sortCondition ref="V21"/>
  </sortState>
  <mergeCells count="42"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34:L34"/>
    <mergeCell ref="K35:L35"/>
    <mergeCell ref="K36:L36"/>
    <mergeCell ref="K29:L29"/>
    <mergeCell ref="K30:L30"/>
    <mergeCell ref="K31:L31"/>
    <mergeCell ref="K32:L32"/>
    <mergeCell ref="K33:L33"/>
    <mergeCell ref="H7:H8"/>
    <mergeCell ref="I7:I8"/>
    <mergeCell ref="J7:J8"/>
    <mergeCell ref="K7:L8"/>
    <mergeCell ref="M2:V3"/>
    <mergeCell ref="M4:V4"/>
    <mergeCell ref="B2:L2"/>
    <mergeCell ref="C6:L6"/>
    <mergeCell ref="C4:L4"/>
    <mergeCell ref="C7:C8"/>
    <mergeCell ref="D7:D8"/>
    <mergeCell ref="E7:E8"/>
    <mergeCell ref="F7:F8"/>
    <mergeCell ref="G7:G8"/>
  </mergeCells>
  <dataValidations count="1">
    <dataValidation type="list" allowBlank="1" showInputMessage="1" showErrorMessage="1" sqref="C9:H36" xr:uid="{00000000-0002-0000-0300-000000000000}">
      <formula1>$A$8:$A$84</formula1>
    </dataValidation>
  </dataValidations>
  <hyperlinks>
    <hyperlink ref="B20" location="'E1'!A1" display="E1" xr:uid="{00000000-0004-0000-0300-000000000000}"/>
    <hyperlink ref="B21" location="'E2'!A1" display="E2" xr:uid="{00000000-0004-0000-0300-000001000000}"/>
    <hyperlink ref="B22" location="'E3'!A1" display="E3" xr:uid="{00000000-0004-0000-0300-000002000000}"/>
    <hyperlink ref="B23" location="'E4'!A1" display="E4" xr:uid="{00000000-0004-0000-0300-000003000000}"/>
    <hyperlink ref="B24" location="'E5'!A1" display="E5" xr:uid="{00000000-0004-0000-0300-000004000000}"/>
    <hyperlink ref="B25" location="'E6'!A1" display="E6" xr:uid="{00000000-0004-0000-0300-000005000000}"/>
    <hyperlink ref="B26" location="'E7'!A1" display="E7" xr:uid="{00000000-0004-0000-0300-000006000000}"/>
    <hyperlink ref="B27" location="'E8'!A1" display="E8" xr:uid="{00000000-0004-0000-0300-000007000000}"/>
    <hyperlink ref="B28" location="'E9'!A1" display="E9" xr:uid="{00000000-0004-0000-0300-000008000000}"/>
    <hyperlink ref="B29" location="'E10'!A1" display="E10" xr:uid="{00000000-0004-0000-0300-000009000000}"/>
    <hyperlink ref="B30" location="'E11'!A1" display="E11" xr:uid="{00000000-0004-0000-0300-00000A000000}"/>
    <hyperlink ref="B31" location="'F1'!A1" display="F1" xr:uid="{00000000-0004-0000-0300-00000B000000}"/>
    <hyperlink ref="B32" location="'F2'!A1" display="F2" xr:uid="{00000000-0004-0000-0300-00000C000000}"/>
    <hyperlink ref="B33" location="'F3'!A1" display="F3" xr:uid="{00000000-0004-0000-0300-00000D000000}"/>
    <hyperlink ref="B34" location="'F4'!A1" display="F4" xr:uid="{00000000-0004-0000-0300-00000E000000}"/>
    <hyperlink ref="B35" location="'F5'!A1" display="F5" xr:uid="{00000000-0004-0000-0300-00000F000000}"/>
    <hyperlink ref="B36" location="'F6'!A1" display="F6" xr:uid="{00000000-0004-0000-0300-000010000000}"/>
    <hyperlink ref="B19" location="'D11'!A1" display="D11" xr:uid="{00000000-0004-0000-0300-000011000000}"/>
    <hyperlink ref="B18" location="'D10'!A1" display="D10" xr:uid="{00000000-0004-0000-0300-000012000000}"/>
    <hyperlink ref="B17" location="'D9'!A1" display="D9" xr:uid="{00000000-0004-0000-0300-000013000000}"/>
    <hyperlink ref="B16" location="'D8'!A1" display="D8" xr:uid="{00000000-0004-0000-0300-000014000000}"/>
    <hyperlink ref="B15" location="'D7'!A1" display="D7" xr:uid="{00000000-0004-0000-0300-000015000000}"/>
    <hyperlink ref="B14" location="'D6'!A1" display="D6" xr:uid="{00000000-0004-0000-0300-000016000000}"/>
    <hyperlink ref="B13" location="'D5'!A1" display="D5" xr:uid="{00000000-0004-0000-0300-000017000000}"/>
    <hyperlink ref="B12" location="'D4'!A1" display="D4" xr:uid="{00000000-0004-0000-0300-000018000000}"/>
    <hyperlink ref="B11" location="'D3'!A1" display="D3" xr:uid="{00000000-0004-0000-0300-000019000000}"/>
    <hyperlink ref="B10" location="'D2'!A1" display="D2" xr:uid="{00000000-0004-0000-0300-00001A000000}"/>
    <hyperlink ref="B9" location="'D1'!A1" display="D1" xr:uid="{00000000-0004-0000-0300-00001B000000}"/>
  </hyperlinks>
  <pageMargins left="0.91" right="0.32" top="0.3" bottom="0.13" header="0.3" footer="0.15"/>
  <pageSetup paperSize="9" scale="85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6"/>
  <sheetViews>
    <sheetView workbookViewId="0">
      <selection activeCell="C1" sqref="C1"/>
    </sheetView>
  </sheetViews>
  <sheetFormatPr baseColWidth="10" defaultRowHeight="15" x14ac:dyDescent="0.25"/>
  <cols>
    <col min="2" max="2" width="48.28515625" customWidth="1"/>
  </cols>
  <sheetData>
    <row r="1" spans="1:6" x14ac:dyDescent="0.25">
      <c r="A1" s="76">
        <v>1</v>
      </c>
      <c r="B1" s="79" t="s">
        <v>99</v>
      </c>
      <c r="C1" s="82"/>
      <c r="F1" s="76"/>
    </row>
    <row r="2" spans="1:6" x14ac:dyDescent="0.25">
      <c r="A2" s="76">
        <v>2</v>
      </c>
      <c r="B2" s="79" t="s">
        <v>82</v>
      </c>
      <c r="C2" s="82"/>
    </row>
    <row r="3" spans="1:6" x14ac:dyDescent="0.25">
      <c r="A3" s="79">
        <v>3</v>
      </c>
      <c r="B3" s="79" t="s">
        <v>73</v>
      </c>
      <c r="C3" s="82"/>
    </row>
    <row r="4" spans="1:6" x14ac:dyDescent="0.25">
      <c r="A4" s="79">
        <v>4</v>
      </c>
      <c r="B4" s="79" t="s">
        <v>73</v>
      </c>
      <c r="C4" s="82"/>
    </row>
    <row r="5" spans="1:6" x14ac:dyDescent="0.25">
      <c r="A5" s="79">
        <v>5</v>
      </c>
      <c r="B5" s="79" t="s">
        <v>84</v>
      </c>
      <c r="C5" s="82"/>
    </row>
    <row r="6" spans="1:6" x14ac:dyDescent="0.25">
      <c r="A6" s="79">
        <v>6</v>
      </c>
      <c r="B6" s="79" t="s">
        <v>83</v>
      </c>
      <c r="C6" s="82"/>
    </row>
    <row r="7" spans="1:6" x14ac:dyDescent="0.25">
      <c r="A7" s="79">
        <v>7</v>
      </c>
      <c r="B7" s="79" t="s">
        <v>62</v>
      </c>
      <c r="C7" s="82"/>
    </row>
    <row r="8" spans="1:6" x14ac:dyDescent="0.25">
      <c r="A8" s="79">
        <v>8</v>
      </c>
      <c r="B8" s="79" t="s">
        <v>60</v>
      </c>
      <c r="C8" s="82"/>
    </row>
    <row r="9" spans="1:6" x14ac:dyDescent="0.25">
      <c r="A9" s="79">
        <v>9</v>
      </c>
      <c r="B9" s="79" t="s">
        <v>100</v>
      </c>
      <c r="C9" s="82"/>
    </row>
    <row r="10" spans="1:6" x14ac:dyDescent="0.25">
      <c r="A10" s="79">
        <v>10</v>
      </c>
      <c r="B10" s="79" t="s">
        <v>57</v>
      </c>
      <c r="C10" s="82"/>
    </row>
    <row r="11" spans="1:6" x14ac:dyDescent="0.25">
      <c r="A11" s="79">
        <v>11</v>
      </c>
      <c r="B11" s="79" t="s">
        <v>101</v>
      </c>
      <c r="C11" s="82"/>
    </row>
    <row r="12" spans="1:6" x14ac:dyDescent="0.25">
      <c r="A12" s="79">
        <v>12</v>
      </c>
      <c r="B12" s="79" t="s">
        <v>92</v>
      </c>
      <c r="C12" s="82"/>
    </row>
    <row r="13" spans="1:6" x14ac:dyDescent="0.25">
      <c r="A13" s="79">
        <v>13</v>
      </c>
      <c r="B13" s="82" t="s">
        <v>67</v>
      </c>
      <c r="C13" s="82"/>
    </row>
    <row r="14" spans="1:6" x14ac:dyDescent="0.25">
      <c r="A14" s="79">
        <v>14</v>
      </c>
      <c r="B14" s="82" t="s">
        <v>69</v>
      </c>
      <c r="C14" s="82"/>
    </row>
    <row r="15" spans="1:6" x14ac:dyDescent="0.25">
      <c r="A15" s="79">
        <v>15</v>
      </c>
      <c r="B15" s="82" t="s">
        <v>102</v>
      </c>
      <c r="C15" s="82"/>
    </row>
    <row r="16" spans="1:6" x14ac:dyDescent="0.25">
      <c r="A16" s="79">
        <v>16</v>
      </c>
      <c r="B16" s="82" t="s">
        <v>66</v>
      </c>
      <c r="C16" s="82"/>
    </row>
    <row r="17" spans="1:3" x14ac:dyDescent="0.25">
      <c r="A17" s="79">
        <v>17</v>
      </c>
      <c r="B17" s="79" t="s">
        <v>65</v>
      </c>
      <c r="C17" s="82"/>
    </row>
    <row r="18" spans="1:3" x14ac:dyDescent="0.25">
      <c r="A18" s="79">
        <v>18</v>
      </c>
      <c r="B18" s="79" t="s">
        <v>103</v>
      </c>
      <c r="C18" s="82"/>
    </row>
    <row r="19" spans="1:3" x14ac:dyDescent="0.25">
      <c r="A19" s="79">
        <v>19</v>
      </c>
      <c r="B19" s="79" t="s">
        <v>56</v>
      </c>
      <c r="C19" s="82"/>
    </row>
    <row r="20" spans="1:3" x14ac:dyDescent="0.25">
      <c r="A20" s="79">
        <v>20</v>
      </c>
      <c r="B20" s="79" t="s">
        <v>70</v>
      </c>
      <c r="C20" s="82"/>
    </row>
    <row r="21" spans="1:3" x14ac:dyDescent="0.25">
      <c r="A21" s="79">
        <v>21</v>
      </c>
      <c r="B21" s="79" t="s">
        <v>82</v>
      </c>
      <c r="C21" s="82"/>
    </row>
    <row r="22" spans="1:3" x14ac:dyDescent="0.25">
      <c r="A22" s="79">
        <v>22</v>
      </c>
      <c r="B22" s="82" t="s">
        <v>85</v>
      </c>
      <c r="C22" s="82"/>
    </row>
    <row r="23" spans="1:3" x14ac:dyDescent="0.25">
      <c r="A23" s="79">
        <v>23</v>
      </c>
      <c r="B23" s="82" t="s">
        <v>104</v>
      </c>
      <c r="C23" s="82"/>
    </row>
    <row r="24" spans="1:3" x14ac:dyDescent="0.25">
      <c r="A24" s="79">
        <v>24</v>
      </c>
      <c r="B24" s="82" t="s">
        <v>74</v>
      </c>
      <c r="C24" s="82"/>
    </row>
    <row r="25" spans="1:3" x14ac:dyDescent="0.25">
      <c r="A25" s="79">
        <v>25</v>
      </c>
      <c r="B25" s="82" t="s">
        <v>77</v>
      </c>
      <c r="C25" s="82"/>
    </row>
    <row r="26" spans="1:3" x14ac:dyDescent="0.25">
      <c r="A26" s="79">
        <v>26</v>
      </c>
      <c r="B26" s="79" t="s">
        <v>68</v>
      </c>
      <c r="C26" s="82"/>
    </row>
    <row r="27" spans="1:3" x14ac:dyDescent="0.25">
      <c r="A27" s="79">
        <v>27</v>
      </c>
      <c r="B27" s="79" t="s">
        <v>61</v>
      </c>
      <c r="C27" s="82"/>
    </row>
    <row r="28" spans="1:3" x14ac:dyDescent="0.25">
      <c r="A28" s="79">
        <v>28</v>
      </c>
      <c r="B28" s="79" t="s">
        <v>74</v>
      </c>
      <c r="C28" s="82"/>
    </row>
    <row r="29" spans="1:3" x14ac:dyDescent="0.25">
      <c r="A29" s="79">
        <v>29</v>
      </c>
      <c r="B29" s="79" t="s">
        <v>64</v>
      </c>
      <c r="C29" s="82"/>
    </row>
    <row r="30" spans="1:3" x14ac:dyDescent="0.25">
      <c r="A30" s="79">
        <v>30</v>
      </c>
      <c r="B30" s="79" t="s">
        <v>105</v>
      </c>
      <c r="C30" s="82"/>
    </row>
    <row r="31" spans="1:3" x14ac:dyDescent="0.25">
      <c r="A31" s="79">
        <v>31</v>
      </c>
      <c r="B31" s="79" t="s">
        <v>106</v>
      </c>
      <c r="C31" s="82"/>
    </row>
    <row r="32" spans="1:3" x14ac:dyDescent="0.25">
      <c r="A32" s="79">
        <v>32</v>
      </c>
      <c r="B32" s="79" t="s">
        <v>63</v>
      </c>
      <c r="C32" s="82"/>
    </row>
    <row r="33" spans="1:3" x14ac:dyDescent="0.25">
      <c r="A33" s="79">
        <v>33</v>
      </c>
      <c r="B33" s="82" t="s">
        <v>87</v>
      </c>
      <c r="C33" s="82"/>
    </row>
    <row r="34" spans="1:3" x14ac:dyDescent="0.25">
      <c r="A34" s="79">
        <v>34</v>
      </c>
      <c r="B34" s="79" t="s">
        <v>66</v>
      </c>
      <c r="C34" s="82"/>
    </row>
    <row r="35" spans="1:3" x14ac:dyDescent="0.25">
      <c r="A35" s="79">
        <v>35</v>
      </c>
      <c r="B35" s="79" t="s">
        <v>72</v>
      </c>
      <c r="C35" s="82"/>
    </row>
    <row r="36" spans="1:3" x14ac:dyDescent="0.25">
      <c r="A36" s="79">
        <v>36</v>
      </c>
      <c r="B36" s="79" t="s">
        <v>63</v>
      </c>
      <c r="C36" s="82"/>
    </row>
    <row r="37" spans="1:3" x14ac:dyDescent="0.25">
      <c r="A37" s="79">
        <v>37</v>
      </c>
      <c r="B37" s="79" t="s">
        <v>88</v>
      </c>
      <c r="C37" s="82"/>
    </row>
    <row r="38" spans="1:3" x14ac:dyDescent="0.25">
      <c r="A38" s="79">
        <v>38</v>
      </c>
      <c r="B38" s="79" t="s">
        <v>107</v>
      </c>
      <c r="C38" s="82"/>
    </row>
    <row r="39" spans="1:3" x14ac:dyDescent="0.25">
      <c r="A39" s="79">
        <v>39</v>
      </c>
      <c r="B39" s="79" t="s">
        <v>108</v>
      </c>
      <c r="C39" s="82"/>
    </row>
    <row r="40" spans="1:3" x14ac:dyDescent="0.25">
      <c r="A40" s="79">
        <v>40</v>
      </c>
      <c r="B40" s="79" t="s">
        <v>89</v>
      </c>
      <c r="C40" s="82"/>
    </row>
    <row r="41" spans="1:3" x14ac:dyDescent="0.25">
      <c r="A41" s="79">
        <v>41</v>
      </c>
      <c r="B41" s="79" t="s">
        <v>58</v>
      </c>
      <c r="C41" s="82"/>
    </row>
    <row r="42" spans="1:3" x14ac:dyDescent="0.25">
      <c r="A42" s="79">
        <v>42</v>
      </c>
      <c r="B42" s="79" t="s">
        <v>59</v>
      </c>
      <c r="C42" s="82"/>
    </row>
    <row r="43" spans="1:3" x14ac:dyDescent="0.25">
      <c r="A43" s="79">
        <v>43</v>
      </c>
      <c r="B43" s="78" t="s">
        <v>109</v>
      </c>
      <c r="C43" s="84"/>
    </row>
    <row r="44" spans="1:3" x14ac:dyDescent="0.25">
      <c r="A44" s="79">
        <v>44</v>
      </c>
      <c r="B44" s="82" t="s">
        <v>56</v>
      </c>
      <c r="C44" s="82"/>
    </row>
    <row r="45" spans="1:3" x14ac:dyDescent="0.25">
      <c r="A45" s="79">
        <v>45</v>
      </c>
      <c r="B45" s="83" t="s">
        <v>52</v>
      </c>
      <c r="C45" s="84"/>
    </row>
    <row r="46" spans="1:3" x14ac:dyDescent="0.25">
      <c r="A46" s="79">
        <v>46</v>
      </c>
      <c r="B46" s="81" t="s">
        <v>110</v>
      </c>
      <c r="C46" s="82"/>
    </row>
    <row r="47" spans="1:3" x14ac:dyDescent="0.25">
      <c r="A47" s="79">
        <v>47</v>
      </c>
      <c r="B47" s="83" t="s">
        <v>55</v>
      </c>
      <c r="C47" s="84"/>
    </row>
    <row r="48" spans="1:3" ht="15" customHeight="1" x14ac:dyDescent="0.25">
      <c r="A48" s="79">
        <v>48</v>
      </c>
      <c r="B48" s="80" t="s">
        <v>78</v>
      </c>
      <c r="C48" s="93"/>
    </row>
    <row r="49" spans="1:3" x14ac:dyDescent="0.25">
      <c r="A49" s="79">
        <v>49</v>
      </c>
      <c r="B49" s="83" t="s">
        <v>54</v>
      </c>
      <c r="C49" s="84"/>
    </row>
    <row r="50" spans="1:3" ht="15" customHeight="1" x14ac:dyDescent="0.25">
      <c r="A50" s="79">
        <v>50</v>
      </c>
      <c r="B50" s="78" t="s">
        <v>78</v>
      </c>
      <c r="C50" s="84"/>
    </row>
    <row r="51" spans="1:3" x14ac:dyDescent="0.25">
      <c r="A51" s="79">
        <v>51</v>
      </c>
      <c r="B51" s="79" t="s">
        <v>90</v>
      </c>
      <c r="C51" s="82"/>
    </row>
    <row r="52" spans="1:3" x14ac:dyDescent="0.25">
      <c r="A52" s="79">
        <v>52</v>
      </c>
      <c r="B52" s="83" t="s">
        <v>53</v>
      </c>
      <c r="C52" s="84"/>
    </row>
    <row r="53" spans="1:3" x14ac:dyDescent="0.25">
      <c r="A53" s="79">
        <v>53</v>
      </c>
      <c r="B53" s="82" t="s">
        <v>57</v>
      </c>
      <c r="C53" s="82"/>
    </row>
    <row r="54" spans="1:3" ht="15" customHeight="1" x14ac:dyDescent="0.25">
      <c r="A54" s="79">
        <v>54</v>
      </c>
      <c r="B54" s="78" t="s">
        <v>111</v>
      </c>
      <c r="C54" s="84"/>
    </row>
    <row r="55" spans="1:3" x14ac:dyDescent="0.25">
      <c r="A55" s="79">
        <v>55</v>
      </c>
      <c r="B55" s="79" t="s">
        <v>70</v>
      </c>
    </row>
    <row r="56" spans="1:3" x14ac:dyDescent="0.25">
      <c r="A56" s="79">
        <v>56</v>
      </c>
      <c r="B56" s="79" t="s">
        <v>91</v>
      </c>
    </row>
    <row r="57" spans="1:3" x14ac:dyDescent="0.25">
      <c r="A57" s="79">
        <v>57</v>
      </c>
      <c r="B57" s="79" t="s">
        <v>70</v>
      </c>
    </row>
    <row r="58" spans="1:3" x14ac:dyDescent="0.25">
      <c r="A58" s="79">
        <v>58</v>
      </c>
      <c r="B58" s="79" t="s">
        <v>92</v>
      </c>
    </row>
    <row r="59" spans="1:3" x14ac:dyDescent="0.25">
      <c r="A59" s="79">
        <v>59</v>
      </c>
      <c r="B59" s="79" t="s">
        <v>78</v>
      </c>
    </row>
    <row r="60" spans="1:3" x14ac:dyDescent="0.25">
      <c r="A60" s="79">
        <v>60</v>
      </c>
      <c r="B60" s="79" t="s">
        <v>77</v>
      </c>
    </row>
    <row r="61" spans="1:3" x14ac:dyDescent="0.25">
      <c r="A61" s="79">
        <v>61</v>
      </c>
      <c r="B61" s="79" t="s">
        <v>93</v>
      </c>
    </row>
    <row r="62" spans="1:3" x14ac:dyDescent="0.25">
      <c r="A62" s="79">
        <v>62</v>
      </c>
      <c r="B62" s="79" t="s">
        <v>94</v>
      </c>
    </row>
    <row r="63" spans="1:3" x14ac:dyDescent="0.25">
      <c r="A63" s="79">
        <v>63</v>
      </c>
      <c r="B63" s="78" t="s">
        <v>86</v>
      </c>
    </row>
    <row r="64" spans="1:3" x14ac:dyDescent="0.25">
      <c r="A64" s="79">
        <v>64</v>
      </c>
      <c r="B64" s="79" t="s">
        <v>79</v>
      </c>
    </row>
    <row r="65" spans="1:2" x14ac:dyDescent="0.25">
      <c r="A65" s="79">
        <v>65</v>
      </c>
      <c r="B65" s="79" t="s">
        <v>108</v>
      </c>
    </row>
    <row r="66" spans="1:2" x14ac:dyDescent="0.25">
      <c r="A66" s="79">
        <v>66</v>
      </c>
      <c r="B66" s="79" t="s">
        <v>95</v>
      </c>
    </row>
    <row r="67" spans="1:2" x14ac:dyDescent="0.25">
      <c r="A67" s="79">
        <v>67</v>
      </c>
      <c r="B67" s="79" t="s">
        <v>76</v>
      </c>
    </row>
    <row r="68" spans="1:2" x14ac:dyDescent="0.25">
      <c r="A68" s="79">
        <v>68</v>
      </c>
      <c r="B68" s="79" t="s">
        <v>81</v>
      </c>
    </row>
    <row r="69" spans="1:2" x14ac:dyDescent="0.25">
      <c r="A69" s="79">
        <v>69</v>
      </c>
      <c r="B69" s="79" t="s">
        <v>63</v>
      </c>
    </row>
    <row r="70" spans="1:2" x14ac:dyDescent="0.25">
      <c r="A70" s="79">
        <v>70</v>
      </c>
      <c r="B70" s="79" t="s">
        <v>71</v>
      </c>
    </row>
    <row r="71" spans="1:2" x14ac:dyDescent="0.25">
      <c r="A71" s="79">
        <v>71</v>
      </c>
      <c r="B71" s="79" t="s">
        <v>74</v>
      </c>
    </row>
    <row r="72" spans="1:2" x14ac:dyDescent="0.25">
      <c r="A72" s="79">
        <v>72</v>
      </c>
      <c r="B72" s="79" t="s">
        <v>96</v>
      </c>
    </row>
    <row r="73" spans="1:2" x14ac:dyDescent="0.25">
      <c r="A73" s="79">
        <v>73</v>
      </c>
      <c r="B73" s="79" t="s">
        <v>80</v>
      </c>
    </row>
    <row r="74" spans="1:2" x14ac:dyDescent="0.25">
      <c r="A74" s="79">
        <v>74</v>
      </c>
      <c r="B74" s="79" t="s">
        <v>97</v>
      </c>
    </row>
    <row r="75" spans="1:2" x14ac:dyDescent="0.25">
      <c r="A75" s="79">
        <v>75</v>
      </c>
      <c r="B75" s="79" t="s">
        <v>98</v>
      </c>
    </row>
    <row r="76" spans="1:2" x14ac:dyDescent="0.25">
      <c r="A76" s="79">
        <v>76</v>
      </c>
      <c r="B76" s="79" t="s">
        <v>75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441"/>
  <sheetViews>
    <sheetView showGridLines="0" showRowColHeaders="0" zoomScale="80" zoomScaleNormal="80" workbookViewId="0">
      <selection activeCell="E3" sqref="E3:F3"/>
    </sheetView>
  </sheetViews>
  <sheetFormatPr baseColWidth="10" defaultColWidth="11.42578125" defaultRowHeight="21" customHeight="1" x14ac:dyDescent="0.25"/>
  <cols>
    <col min="1" max="8" width="9.28515625" style="136" customWidth="1"/>
    <col min="9" max="9" width="0.28515625" style="136" customWidth="1"/>
    <col min="10" max="17" width="9.28515625" style="136" customWidth="1"/>
    <col min="18" max="19" width="8.7109375" style="136" customWidth="1"/>
    <col min="20" max="22" width="11.42578125" style="136"/>
    <col min="23" max="23" width="5.85546875" style="136" customWidth="1"/>
    <col min="24" max="16384" width="11.42578125" style="136"/>
  </cols>
  <sheetData>
    <row r="1" spans="1:23" ht="12.75" customHeight="1" x14ac:dyDescent="0.25">
      <c r="A1" s="3"/>
      <c r="B1" s="3"/>
      <c r="F1" s="136" t="s">
        <v>23</v>
      </c>
      <c r="P1" s="3"/>
      <c r="Q1" s="3"/>
      <c r="S1" s="185"/>
      <c r="T1" s="186"/>
      <c r="U1" s="186"/>
      <c r="V1" s="186"/>
      <c r="W1" s="186"/>
    </row>
    <row r="2" spans="1:23" ht="15" customHeight="1" x14ac:dyDescent="0.25">
      <c r="A2" s="360"/>
      <c r="B2" s="368"/>
      <c r="C2" s="411" t="str">
        <f>'Balises - Cartes'!B9</f>
        <v>D1</v>
      </c>
      <c r="D2" s="412"/>
      <c r="E2" s="412"/>
      <c r="F2" s="413"/>
      <c r="G2" s="368"/>
      <c r="H2" s="368"/>
      <c r="I2" s="94"/>
      <c r="J2" s="368"/>
      <c r="K2" s="368"/>
      <c r="L2" s="411" t="str">
        <f>'Balises - Cartes'!B10</f>
        <v>D2</v>
      </c>
      <c r="M2" s="412"/>
      <c r="N2" s="412"/>
      <c r="O2" s="413"/>
      <c r="P2" s="368"/>
      <c r="Q2" s="359"/>
      <c r="S2" s="185"/>
      <c r="T2" s="186"/>
      <c r="U2" s="186"/>
      <c r="V2" s="186"/>
      <c r="W2" s="186"/>
    </row>
    <row r="3" spans="1:23" ht="15" customHeight="1" x14ac:dyDescent="0.25">
      <c r="A3" s="365"/>
      <c r="B3" s="369"/>
      <c r="C3" s="358" t="s">
        <v>48</v>
      </c>
      <c r="D3" s="358"/>
      <c r="E3" s="371" t="s">
        <v>205</v>
      </c>
      <c r="F3" s="372"/>
      <c r="G3" s="369"/>
      <c r="H3" s="369"/>
      <c r="I3" s="134"/>
      <c r="J3" s="369"/>
      <c r="K3" s="369"/>
      <c r="L3" s="358" t="s">
        <v>48</v>
      </c>
      <c r="M3" s="358"/>
      <c r="N3" s="378" t="str">
        <f>E3</f>
        <v>0600000000</v>
      </c>
      <c r="O3" s="379"/>
      <c r="P3" s="369"/>
      <c r="Q3" s="370"/>
      <c r="S3" s="186"/>
      <c r="T3" s="186"/>
      <c r="U3" s="186"/>
      <c r="V3" s="186"/>
      <c r="W3" s="186"/>
    </row>
    <row r="4" spans="1:23" ht="15" customHeight="1" x14ac:dyDescent="0.25">
      <c r="A4" s="365"/>
      <c r="B4" s="369"/>
      <c r="C4" s="358" t="s">
        <v>49</v>
      </c>
      <c r="D4" s="358"/>
      <c r="E4" s="358" t="s">
        <v>50</v>
      </c>
      <c r="F4" s="358"/>
      <c r="G4" s="369"/>
      <c r="H4" s="369"/>
      <c r="I4" s="134"/>
      <c r="J4" s="369"/>
      <c r="K4" s="369"/>
      <c r="L4" s="358" t="s">
        <v>49</v>
      </c>
      <c r="M4" s="358"/>
      <c r="N4" s="358" t="s">
        <v>50</v>
      </c>
      <c r="O4" s="358"/>
      <c r="P4" s="369"/>
      <c r="Q4" s="370"/>
      <c r="S4" s="186"/>
      <c r="T4" s="186"/>
      <c r="U4" s="186"/>
      <c r="V4" s="186"/>
      <c r="W4" s="186"/>
    </row>
    <row r="5" spans="1:23" ht="15" customHeight="1" x14ac:dyDescent="0.25">
      <c r="A5" s="365"/>
      <c r="B5" s="369"/>
      <c r="C5" s="358" t="s">
        <v>49</v>
      </c>
      <c r="D5" s="358"/>
      <c r="E5" s="373" t="s">
        <v>51</v>
      </c>
      <c r="F5" s="373"/>
      <c r="G5" s="369"/>
      <c r="H5" s="369"/>
      <c r="I5" s="134"/>
      <c r="J5" s="369"/>
      <c r="K5" s="369"/>
      <c r="L5" s="358" t="s">
        <v>49</v>
      </c>
      <c r="M5" s="358"/>
      <c r="N5" s="373" t="s">
        <v>51</v>
      </c>
      <c r="O5" s="373"/>
      <c r="P5" s="369"/>
      <c r="Q5" s="370"/>
      <c r="S5" s="186"/>
      <c r="T5" s="186"/>
      <c r="U5" s="186"/>
      <c r="V5" s="186"/>
      <c r="W5" s="186"/>
    </row>
    <row r="6" spans="1:23" ht="15" customHeight="1" x14ac:dyDescent="0.25">
      <c r="A6" s="365"/>
      <c r="B6" s="369"/>
      <c r="C6" s="359" t="str">
        <f>IF(C7="","","Balise n°1")</f>
        <v>Balise n°1</v>
      </c>
      <c r="D6" s="360"/>
      <c r="E6" s="359" t="str">
        <f>IF(F7="","","Balise n°4")</f>
        <v/>
      </c>
      <c r="F6" s="360"/>
      <c r="G6" s="369"/>
      <c r="H6" s="369"/>
      <c r="I6" s="134"/>
      <c r="J6" s="369"/>
      <c r="K6" s="369"/>
      <c r="L6" s="359" t="str">
        <f>IF(L7="","","Balise n°1")</f>
        <v>Balise n°1</v>
      </c>
      <c r="M6" s="360"/>
      <c r="N6" s="359" t="str">
        <f>IF(O7="","","Balise n°4")</f>
        <v/>
      </c>
      <c r="O6" s="360"/>
      <c r="P6" s="369"/>
      <c r="Q6" s="370"/>
      <c r="S6" s="186"/>
      <c r="T6" s="186"/>
      <c r="U6" s="186"/>
      <c r="V6" s="186"/>
      <c r="W6" s="186"/>
    </row>
    <row r="7" spans="1:23" ht="15" customHeight="1" x14ac:dyDescent="0.25">
      <c r="A7" s="365"/>
      <c r="B7" s="370"/>
      <c r="C7" s="109">
        <f>IF(INDEX('Balises - Cartes'!$B$9:$L$36,MATCH('Fiches de poinçonnages'!C2,'Balises - Cartes'!$B$9:$B$36,0),2)="","",INDEX('Balises - Cartes'!$B$9:$L$36,MATCH('Fiches de poinçonnages'!C2,'Balises - Cartes'!$B$9:$B$36,0),2))</f>
        <v>2</v>
      </c>
      <c r="D7" s="132">
        <f>TIME(,,((M39/1000/$F$39)*60+'Départ - Arrivée'!$AG$12)*60)</f>
        <v>7.4074074074074068E-3</v>
      </c>
      <c r="E7" s="132">
        <f>TIME(,,((M42/1000/$F$39)*60+'Départ - Arrivée'!$AG$12)*60+((M41/1000/$F$39)*60+'Départ - Arrivée'!$AG$12)*60+((M40/1000/$F$39)*60+'Départ - Arrivée'!$AG$12)*60+((M39/1000/$F$39)*60+'Départ - Arrivée'!$AG$12)*60)</f>
        <v>1.1574074074074075E-2</v>
      </c>
      <c r="F7" s="109" t="str">
        <f>IF(INDEX('Balises - Cartes'!$B$9:$L$36,MATCH('Fiches de poinçonnages'!C2,'Balises - Cartes'!$B$9:$B$36,0),5)="","",INDEX('Balises - Cartes'!$B$9:$L$36,MATCH('Fiches de poinçonnages'!C2,'Balises - Cartes'!$B$9:$B$36,0),5))</f>
        <v/>
      </c>
      <c r="G7" s="369"/>
      <c r="H7" s="369"/>
      <c r="I7" s="134"/>
      <c r="J7" s="369"/>
      <c r="K7" s="369"/>
      <c r="L7" s="109">
        <f>IF(INDEX('Balises - Cartes'!$B$9:$L$36,MATCH('Fiches de poinçonnages'!L2,'Balises - Cartes'!$B$9:$B$36,0),2)="","",INDEX('Balises - Cartes'!$B$9:$L$36,MATCH('Fiches de poinçonnages'!L2,'Balises - Cartes'!$B$9:$B$36,0),2))</f>
        <v>2</v>
      </c>
      <c r="M7" s="132">
        <f>TIME(,,((D39/1000/$F$39)*60+'Départ - Arrivée'!$AG$12)*60)</f>
        <v>7.4074074074074068E-3</v>
      </c>
      <c r="N7" s="132">
        <f>TIME(,,((D42/1000/$F$39)*60+'Départ - Arrivée'!$AG$12)*60+((D41/1000/$F$39)*60+'Départ - Arrivée'!$AG$12)*60+((D40/1000/$F$39)*60+'Départ - Arrivée'!$AG$12)*60+((D39/1000/$F$39)*60+'Départ - Arrivée'!$AG$12)*60)</f>
        <v>1.1574074074074075E-2</v>
      </c>
      <c r="O7" s="109" t="str">
        <f>IF(INDEX('Balises - Cartes'!$B$9:$L$36,MATCH('Fiches de poinçonnages'!L2,'Balises - Cartes'!$B$9:$B$36,0),5)="","",INDEX('Balises - Cartes'!$B$9:$L$36,MATCH('Fiches de poinçonnages'!L2,'Balises - Cartes'!$B$9:$B$36,0),5))</f>
        <v/>
      </c>
      <c r="P7" s="369"/>
      <c r="Q7" s="370"/>
      <c r="S7" s="186"/>
      <c r="T7" s="186"/>
      <c r="U7" s="186"/>
      <c r="V7" s="186"/>
      <c r="W7" s="186"/>
    </row>
    <row r="8" spans="1:23" ht="15" customHeight="1" x14ac:dyDescent="0.25">
      <c r="A8" s="365"/>
      <c r="B8" s="369"/>
      <c r="C8" s="361" t="s">
        <v>113</v>
      </c>
      <c r="D8" s="362"/>
      <c r="E8" s="366" t="s">
        <v>114</v>
      </c>
      <c r="F8" s="367"/>
      <c r="G8" s="369"/>
      <c r="H8" s="369"/>
      <c r="I8" s="134"/>
      <c r="J8" s="369"/>
      <c r="K8" s="369"/>
      <c r="L8" s="361" t="s">
        <v>113</v>
      </c>
      <c r="M8" s="375"/>
      <c r="N8" s="366" t="s">
        <v>114</v>
      </c>
      <c r="O8" s="367"/>
      <c r="P8" s="369"/>
      <c r="Q8" s="370"/>
      <c r="S8" s="424" t="s">
        <v>190</v>
      </c>
      <c r="T8" s="424"/>
      <c r="U8" s="424"/>
      <c r="V8" s="424"/>
      <c r="W8" s="424"/>
    </row>
    <row r="9" spans="1:23" ht="33" customHeight="1" x14ac:dyDescent="0.25">
      <c r="A9" s="365"/>
      <c r="B9" s="369"/>
      <c r="C9" s="356" t="str">
        <f>IF('Fiches de poinçonnages'!C7="","",INDEX('Description des balises'!$A$1:$C$76,MATCH('Fiches de poinçonnages'!C7,'Description des balises'!$A$1:$A$76,0),2))</f>
        <v>Dans le rentrant</v>
      </c>
      <c r="D9" s="357"/>
      <c r="E9" s="356" t="str">
        <f>IF('Fiches de poinçonnages'!F7="","",INDEX('Description des balises'!$A$1:$C$76,MATCH('Fiches de poinçonnages'!F7,'Description des balises'!$A$1:$A$76,0),2))</f>
        <v/>
      </c>
      <c r="F9" s="357"/>
      <c r="G9" s="369"/>
      <c r="H9" s="369"/>
      <c r="I9" s="134"/>
      <c r="J9" s="369"/>
      <c r="K9" s="369"/>
      <c r="L9" s="356" t="str">
        <f>IF('Fiches de poinçonnages'!L7="","",INDEX('Description des balises'!$A$1:$C$76,MATCH('Fiches de poinçonnages'!L7,'Description des balises'!$A$1:$A$76,0),2))</f>
        <v>Dans le rentrant</v>
      </c>
      <c r="M9" s="357"/>
      <c r="N9" s="356" t="str">
        <f>IF('Fiches de poinçonnages'!O7="","",INDEX('Description des balises'!$A$1:$C$76,MATCH('Fiches de poinçonnages'!O7,'Description des balises'!$A$1:$A$76,0),2))</f>
        <v/>
      </c>
      <c r="O9" s="357"/>
      <c r="P9" s="369"/>
      <c r="Q9" s="370"/>
      <c r="S9" s="424"/>
      <c r="T9" s="424"/>
      <c r="U9" s="424"/>
      <c r="V9" s="424"/>
      <c r="W9" s="424"/>
    </row>
    <row r="10" spans="1:23" ht="15" customHeight="1" x14ac:dyDescent="0.25">
      <c r="A10" s="363"/>
      <c r="B10" s="360"/>
      <c r="C10" s="359" t="str">
        <f>IF(C11="","","Balise n°2")</f>
        <v/>
      </c>
      <c r="D10" s="360"/>
      <c r="E10" s="359" t="str">
        <f>IF(F11="","","Balise n°5")</f>
        <v/>
      </c>
      <c r="F10" s="360"/>
      <c r="G10" s="359"/>
      <c r="H10" s="360"/>
      <c r="I10" s="134"/>
      <c r="J10" s="363"/>
      <c r="K10" s="360"/>
      <c r="L10" s="359" t="str">
        <f>IF(L11="","","Balise n°2")</f>
        <v/>
      </c>
      <c r="M10" s="360"/>
      <c r="N10" s="359" t="str">
        <f>IF(O11="","","Balise n°5")</f>
        <v/>
      </c>
      <c r="O10" s="360"/>
      <c r="P10" s="359"/>
      <c r="Q10" s="363"/>
      <c r="S10" s="424"/>
      <c r="T10" s="424"/>
      <c r="U10" s="424"/>
      <c r="V10" s="424"/>
      <c r="W10" s="424"/>
    </row>
    <row r="11" spans="1:23" ht="15" customHeight="1" x14ac:dyDescent="0.25">
      <c r="A11" s="364"/>
      <c r="B11" s="365"/>
      <c r="C11" s="109" t="str">
        <f>IF(INDEX('Balises - Cartes'!$B$9:$L$36,MATCH('Fiches de poinçonnages'!C2,'Balises - Cartes'!$B$9:$B$36,0),3)="","",INDEX('Balises - Cartes'!$B$9:$L$36,MATCH('Fiches de poinçonnages'!C2,'Balises - Cartes'!$B$9:$B$36,0),3))</f>
        <v/>
      </c>
      <c r="D11" s="132">
        <f>TIME(,,((M40/1000/$F$39)*60+'Départ - Arrivée'!$AG$12)*60+((M39/1000/$F$39)*60+'Départ - Arrivée'!$AG$12)*60)</f>
        <v>8.7962962962962968E-3</v>
      </c>
      <c r="E11" s="132">
        <f>TIME(,,((M43/1000/$F$39)*60+'Départ - Arrivée'!$AG$12)*60+((M42/1000/$F$39)*60+'Départ - Arrivée'!$AG$12)*60+((M41/1000/$F$39)*60+'Départ - Arrivée'!$AG$12)*60+((M40/1000/$F$39)*60+'Départ - Arrivée'!$AG$12)*60+((M39/1000/$F$39)*60+'Départ - Arrivée'!$AG$12)*60)</f>
        <v>1.2962962962962963E-2</v>
      </c>
      <c r="F11" s="109" t="str">
        <f>IF(INDEX('Balises - Cartes'!$B$9:$L$36,MATCH('Fiches de poinçonnages'!C2,'Balises - Cartes'!$B$9:$B$36,0),6)="","",INDEX('Balises - Cartes'!$B$9:$L$36,MATCH('Fiches de poinçonnages'!C2,'Balises - Cartes'!$B$9:$B$36,0),6))</f>
        <v/>
      </c>
      <c r="G11" s="370"/>
      <c r="H11" s="365"/>
      <c r="I11" s="134"/>
      <c r="J11" s="364"/>
      <c r="K11" s="365"/>
      <c r="L11" s="109" t="str">
        <f>IF(INDEX('Balises - Cartes'!$B$9:$L$36,MATCH('Fiches de poinçonnages'!L2,'Balises - Cartes'!$B$9:$B$36,0),3)="","",INDEX('Balises - Cartes'!$B$9:$L$36,MATCH('Fiches de poinçonnages'!L2,'Balises - Cartes'!$B$9:$B$36,0),3))</f>
        <v/>
      </c>
      <c r="M11" s="132">
        <f>TIME(,,((D40/1000/$F$39)*60+'Départ - Arrivée'!$AG$12)*60+((D39/1000/$F$39)*60+'Départ - Arrivée'!$AG$12)*60)</f>
        <v>8.7962962962962968E-3</v>
      </c>
      <c r="N11" s="132">
        <f>TIME(,,((D43/1000/$F$39)*60+'Départ - Arrivée'!$AG$12)*60+((D42/1000/$F$39)*60+'Départ - Arrivée'!$AG$12)*60+((D41/1000/$F$39)*60+'Départ - Arrivée'!$AG$12)*60+((D40/1000/$F$39)*60+'Départ - Arrivée'!$AG$12)*60+((D39/1000/$F$39)*60+'Départ - Arrivée'!$AG$12)*60)</f>
        <v>1.2962962962962963E-2</v>
      </c>
      <c r="O11" s="109" t="str">
        <f>IF(INDEX('Balises - Cartes'!$B$9:$L$36,MATCH('Fiches de poinçonnages'!L2,'Balises - Cartes'!$B$9:$B$36,0),6)="","",INDEX('Balises - Cartes'!$B$9:$L$36,MATCH('Fiches de poinçonnages'!L2,'Balises - Cartes'!$B$9:$B$36,0),6))</f>
        <v/>
      </c>
      <c r="P11" s="370"/>
      <c r="Q11" s="364"/>
      <c r="S11" s="424"/>
      <c r="T11" s="424"/>
      <c r="U11" s="424"/>
      <c r="V11" s="424"/>
      <c r="W11" s="424"/>
    </row>
    <row r="12" spans="1:23" ht="15" customHeight="1" x14ac:dyDescent="0.25">
      <c r="A12" s="364"/>
      <c r="B12" s="365"/>
      <c r="C12" s="361" t="s">
        <v>113</v>
      </c>
      <c r="D12" s="362"/>
      <c r="E12" s="366" t="s">
        <v>114</v>
      </c>
      <c r="F12" s="367"/>
      <c r="G12" s="370"/>
      <c r="H12" s="365"/>
      <c r="I12" s="134"/>
      <c r="J12" s="364"/>
      <c r="K12" s="365"/>
      <c r="L12" s="361" t="s">
        <v>113</v>
      </c>
      <c r="M12" s="362"/>
      <c r="N12" s="366" t="s">
        <v>114</v>
      </c>
      <c r="O12" s="367"/>
      <c r="P12" s="370"/>
      <c r="Q12" s="364"/>
      <c r="S12" s="424"/>
      <c r="T12" s="424"/>
      <c r="U12" s="424"/>
      <c r="V12" s="424"/>
      <c r="W12" s="424"/>
    </row>
    <row r="13" spans="1:23" ht="33" customHeight="1" x14ac:dyDescent="0.25">
      <c r="A13" s="364"/>
      <c r="B13" s="365"/>
      <c r="C13" s="356" t="str">
        <f>IF('Fiches de poinçonnages'!C11="","",INDEX('Description des balises'!$A$1:$C$76,MATCH('Fiches de poinçonnages'!C11,'Description des balises'!$A$1:$A$76,0),2))</f>
        <v/>
      </c>
      <c r="D13" s="357"/>
      <c r="E13" s="356" t="str">
        <f>IF('Fiches de poinçonnages'!F11="","",INDEX('Description des balises'!$A$1:$C$76,MATCH('Fiches de poinçonnages'!F11,'Description des balises'!$A$1:$A$76,0),2))</f>
        <v/>
      </c>
      <c r="F13" s="357"/>
      <c r="G13" s="370"/>
      <c r="H13" s="365"/>
      <c r="I13" s="134"/>
      <c r="J13" s="364"/>
      <c r="K13" s="365"/>
      <c r="L13" s="356" t="str">
        <f>IF('Fiches de poinçonnages'!L11="","",INDEX('Description des balises'!$A$1:$C$76,MATCH('Fiches de poinçonnages'!L11,'Description des balises'!$A$1:$A$76,0),2))</f>
        <v/>
      </c>
      <c r="M13" s="357"/>
      <c r="N13" s="356" t="str">
        <f>IF('Fiches de poinçonnages'!O11="","",INDEX('Description des balises'!$A$1:$C$76,MATCH('Fiches de poinçonnages'!O11,'Description des balises'!$A$1:$A$76,0),2))</f>
        <v/>
      </c>
      <c r="O13" s="357"/>
      <c r="P13" s="402"/>
      <c r="Q13" s="396"/>
      <c r="S13" s="424"/>
      <c r="T13" s="424"/>
      <c r="U13" s="424"/>
      <c r="V13" s="424"/>
      <c r="W13" s="424"/>
    </row>
    <row r="14" spans="1:23" ht="15" customHeight="1" x14ac:dyDescent="0.25">
      <c r="A14" s="363"/>
      <c r="B14" s="360"/>
      <c r="C14" s="359" t="str">
        <f>IF(C15="","","Balise n°3")</f>
        <v/>
      </c>
      <c r="D14" s="360"/>
      <c r="E14" s="359" t="str">
        <f>IF(F15="","","Balise n°6")</f>
        <v/>
      </c>
      <c r="F14" s="360"/>
      <c r="G14" s="359"/>
      <c r="H14" s="360"/>
      <c r="I14" s="134"/>
      <c r="J14" s="359"/>
      <c r="K14" s="360"/>
      <c r="L14" s="359" t="str">
        <f>IF(L15="","","Balise n°3")</f>
        <v/>
      </c>
      <c r="M14" s="360"/>
      <c r="N14" s="359" t="str">
        <f>IF(O15="","","Balise n°6")</f>
        <v/>
      </c>
      <c r="O14" s="360"/>
      <c r="P14" s="359"/>
      <c r="Q14" s="363"/>
      <c r="S14" s="424"/>
      <c r="T14" s="424"/>
      <c r="U14" s="424"/>
      <c r="V14" s="424"/>
      <c r="W14" s="424"/>
    </row>
    <row r="15" spans="1:23" ht="15" customHeight="1" x14ac:dyDescent="0.25">
      <c r="A15" s="364"/>
      <c r="B15" s="365"/>
      <c r="C15" s="109" t="str">
        <f>IF(INDEX('Balises - Cartes'!$B$9:$L$36,MATCH('Fiches de poinçonnages'!C2,'Balises - Cartes'!$B$9:$B$36,0),4)="","",INDEX('Balises - Cartes'!$B$9:$L$36,MATCH('Fiches de poinçonnages'!C2,'Balises - Cartes'!$B$9:$B$36,0),4))</f>
        <v/>
      </c>
      <c r="D15" s="132">
        <f>TIME(,,((M41/1000/$F$39)*60+'Départ - Arrivée'!$AG$12)*60+((M40/1000/$F$39)*60+'Départ - Arrivée'!$AG$12)*60+((M39/1000/$F$39)*60+'Départ - Arrivée'!$AG$12)*60)</f>
        <v>1.0185185185185184E-2</v>
      </c>
      <c r="E15" s="132">
        <f>TIME(,,((M44/1000/$F$39)*60+'Départ - Arrivée'!$AG$12)*60+((M43/1000/$F$39)*60+'Départ - Arrivée'!$AG$12)*60+((M42/1000/$F$39)*60+'Départ - Arrivée'!$AG$12)*60+((M41/1000/$F$39)*60+'Départ - Arrivée'!$AG$12)*60+((M40/1000/$F$39)*60+'Départ - Arrivée'!$AG$12)*60+((M39/1000/$F$39)*60+'Départ - Arrivée'!$AG$12)*60)</f>
        <v>1.4351851851851852E-2</v>
      </c>
      <c r="F15" s="109" t="str">
        <f>IF(INDEX('Balises - Cartes'!$B$9:$L$36,MATCH('Fiches de poinçonnages'!C2,'Balises - Cartes'!$B$9:$B$36,0),7)="","",INDEX('Balises - Cartes'!$B$9:$L$36,MATCH('Fiches de poinçonnages'!C2,'Balises - Cartes'!$B$9:$B$36,0),7))</f>
        <v/>
      </c>
      <c r="G15" s="370"/>
      <c r="H15" s="365"/>
      <c r="I15" s="134"/>
      <c r="J15" s="370"/>
      <c r="K15" s="365"/>
      <c r="L15" s="109" t="str">
        <f>IF(INDEX('Balises - Cartes'!$B$9:$L$36,MATCH('Fiches de poinçonnages'!L2,'Balises - Cartes'!$B$9:$B$36,0),4)="","",INDEX('Balises - Cartes'!$B$9:$L$36,MATCH('Fiches de poinçonnages'!L2,'Balises - Cartes'!$B$9:$B$36,0),4))</f>
        <v/>
      </c>
      <c r="M15" s="132">
        <f>TIME(,,((D41/1000/$F$39)*60+'Départ - Arrivée'!$AG$12)*60+((D40/1000/$F$39)*60+'Départ - Arrivée'!$AG$12)*60+((D39/1000/$F$39)*60+'Départ - Arrivée'!$AG$12)*60)</f>
        <v>1.0185185185185184E-2</v>
      </c>
      <c r="N15" s="132">
        <f>TIME(,,((D44/1000/$F$39)*60+'Départ - Arrivée'!$AG$12)*60+((D43/1000/$F$39)*60+'Départ - Arrivée'!$AG$12)*60+((D42/1000/$F$39)*60+'Départ - Arrivée'!$AG$12)*60+((D41/1000/$F$39)*60+'Départ - Arrivée'!$AG$12)*60+((D40/1000/$F$39)*60+'Départ - Arrivée'!$AG$12)*60+((D39/1000/$F$39)*60+'Départ - Arrivée'!$AG$12)*60)</f>
        <v>1.4351851851851852E-2</v>
      </c>
      <c r="O15" s="109" t="str">
        <f>IF(INDEX('Balises - Cartes'!$B$9:$L$36,MATCH('Fiches de poinçonnages'!L2,'Balises - Cartes'!$B$9:$B$36,0),7)="","",INDEX('Balises - Cartes'!$B$9:$L$36,MATCH('Fiches de poinçonnages'!L2,'Balises - Cartes'!$B$9:$B$36,0),7))</f>
        <v/>
      </c>
      <c r="P15" s="370"/>
      <c r="Q15" s="364"/>
      <c r="S15" s="424"/>
      <c r="T15" s="424"/>
      <c r="U15" s="424"/>
      <c r="V15" s="424"/>
      <c r="W15" s="424"/>
    </row>
    <row r="16" spans="1:23" ht="15" customHeight="1" x14ac:dyDescent="0.25">
      <c r="A16" s="364"/>
      <c r="B16" s="365"/>
      <c r="C16" s="361" t="s">
        <v>113</v>
      </c>
      <c r="D16" s="381"/>
      <c r="E16" s="366" t="s">
        <v>114</v>
      </c>
      <c r="F16" s="367"/>
      <c r="G16" s="370"/>
      <c r="H16" s="365"/>
      <c r="I16" s="134"/>
      <c r="J16" s="370"/>
      <c r="K16" s="365"/>
      <c r="L16" s="361" t="s">
        <v>113</v>
      </c>
      <c r="M16" s="381"/>
      <c r="N16" s="366" t="s">
        <v>114</v>
      </c>
      <c r="O16" s="367"/>
      <c r="P16" s="370"/>
      <c r="Q16" s="364"/>
      <c r="S16" s="424"/>
      <c r="T16" s="424"/>
      <c r="U16" s="424"/>
      <c r="V16" s="424"/>
      <c r="W16" s="424"/>
    </row>
    <row r="17" spans="1:23" ht="33" customHeight="1" thickBot="1" x14ac:dyDescent="0.3">
      <c r="A17" s="364"/>
      <c r="B17" s="365"/>
      <c r="C17" s="376" t="str">
        <f>IF('Fiches de poinçonnages'!C15="","",INDEX('Description des balises'!$A$1:$C$76,MATCH('Fiches de poinçonnages'!C15,'Description des balises'!$A$1:$A$76,0),2))</f>
        <v/>
      </c>
      <c r="D17" s="377"/>
      <c r="E17" s="376" t="str">
        <f>IF('Fiches de poinçonnages'!F15="","",INDEX('Description des balises'!$A$1:$C$76,MATCH('Fiches de poinçonnages'!F15,'Description des balises'!$A$1:$A$76,0),2))</f>
        <v/>
      </c>
      <c r="F17" s="377"/>
      <c r="G17" s="370"/>
      <c r="H17" s="365"/>
      <c r="I17" s="134"/>
      <c r="J17" s="370"/>
      <c r="K17" s="365"/>
      <c r="L17" s="376" t="str">
        <f>IF('Fiches de poinçonnages'!L15="","",INDEX('Description des balises'!$A$1:$C$76,MATCH('Fiches de poinçonnages'!L15,'Description des balises'!$A$1:$A$76,0),2))</f>
        <v/>
      </c>
      <c r="M17" s="377"/>
      <c r="N17" s="376" t="str">
        <f>IF('Fiches de poinçonnages'!O15="","",INDEX('Description des balises'!$A$1:$C$76,MATCH('Fiches de poinçonnages'!O15,'Description des balises'!$A$1:$A$76,0),2))</f>
        <v/>
      </c>
      <c r="O17" s="377"/>
      <c r="P17" s="370"/>
      <c r="Q17" s="364"/>
      <c r="S17" s="424"/>
      <c r="T17" s="424"/>
      <c r="U17" s="424"/>
      <c r="V17" s="424"/>
      <c r="W17" s="424"/>
    </row>
    <row r="18" spans="1:23" ht="15" customHeight="1" thickTop="1" x14ac:dyDescent="0.25">
      <c r="A18" s="382"/>
      <c r="B18" s="380"/>
      <c r="C18" s="383" t="str">
        <f>'Balises - Cartes'!B11</f>
        <v>D3</v>
      </c>
      <c r="D18" s="384"/>
      <c r="E18" s="384"/>
      <c r="F18" s="385"/>
      <c r="G18" s="380"/>
      <c r="H18" s="380"/>
      <c r="I18" s="95"/>
      <c r="J18" s="380"/>
      <c r="K18" s="380"/>
      <c r="L18" s="383" t="str">
        <f>'Balises - Cartes'!B12</f>
        <v>D4</v>
      </c>
      <c r="M18" s="384"/>
      <c r="N18" s="384"/>
      <c r="O18" s="385"/>
      <c r="P18" s="400"/>
      <c r="Q18" s="401"/>
      <c r="S18" s="424"/>
      <c r="T18" s="424"/>
      <c r="U18" s="424"/>
      <c r="V18" s="424"/>
      <c r="W18" s="424"/>
    </row>
    <row r="19" spans="1:23" ht="15" customHeight="1" x14ac:dyDescent="0.25">
      <c r="A19" s="365"/>
      <c r="B19" s="369"/>
      <c r="C19" s="358" t="s">
        <v>48</v>
      </c>
      <c r="D19" s="358"/>
      <c r="E19" s="378" t="str">
        <f>E3</f>
        <v>0600000000</v>
      </c>
      <c r="F19" s="379"/>
      <c r="G19" s="369"/>
      <c r="H19" s="369"/>
      <c r="I19" s="134"/>
      <c r="J19" s="369"/>
      <c r="K19" s="369"/>
      <c r="L19" s="358" t="s">
        <v>48</v>
      </c>
      <c r="M19" s="358"/>
      <c r="N19" s="378" t="str">
        <f>E3</f>
        <v>0600000000</v>
      </c>
      <c r="O19" s="379"/>
      <c r="P19" s="370"/>
      <c r="Q19" s="364"/>
      <c r="S19" s="424"/>
      <c r="T19" s="424"/>
      <c r="U19" s="424"/>
      <c r="V19" s="424"/>
      <c r="W19" s="424"/>
    </row>
    <row r="20" spans="1:23" ht="15" customHeight="1" x14ac:dyDescent="0.25">
      <c r="A20" s="365"/>
      <c r="B20" s="369"/>
      <c r="C20" s="358" t="s">
        <v>49</v>
      </c>
      <c r="D20" s="358"/>
      <c r="E20" s="358" t="s">
        <v>50</v>
      </c>
      <c r="F20" s="358"/>
      <c r="G20" s="369"/>
      <c r="H20" s="369"/>
      <c r="I20" s="134"/>
      <c r="J20" s="369"/>
      <c r="K20" s="369"/>
      <c r="L20" s="358" t="s">
        <v>49</v>
      </c>
      <c r="M20" s="358"/>
      <c r="N20" s="358" t="s">
        <v>50</v>
      </c>
      <c r="O20" s="358"/>
      <c r="P20" s="370"/>
      <c r="Q20" s="364"/>
      <c r="S20" s="424"/>
      <c r="T20" s="424"/>
      <c r="U20" s="424"/>
      <c r="V20" s="424"/>
      <c r="W20" s="424"/>
    </row>
    <row r="21" spans="1:23" ht="15" customHeight="1" x14ac:dyDescent="0.25">
      <c r="A21" s="365"/>
      <c r="B21" s="369"/>
      <c r="C21" s="358" t="s">
        <v>49</v>
      </c>
      <c r="D21" s="358"/>
      <c r="E21" s="373" t="s">
        <v>51</v>
      </c>
      <c r="F21" s="373"/>
      <c r="G21" s="369"/>
      <c r="H21" s="369"/>
      <c r="I21" s="134"/>
      <c r="J21" s="369"/>
      <c r="K21" s="369"/>
      <c r="L21" s="358" t="s">
        <v>49</v>
      </c>
      <c r="M21" s="358"/>
      <c r="N21" s="373" t="s">
        <v>51</v>
      </c>
      <c r="O21" s="373"/>
      <c r="P21" s="370"/>
      <c r="Q21" s="364"/>
      <c r="S21" s="424"/>
      <c r="T21" s="424"/>
      <c r="U21" s="424"/>
      <c r="V21" s="424"/>
      <c r="W21" s="424"/>
    </row>
    <row r="22" spans="1:23" ht="15" customHeight="1" x14ac:dyDescent="0.25">
      <c r="A22" s="365"/>
      <c r="B22" s="369"/>
      <c r="C22" s="359" t="str">
        <f>IF(C23="","","Balise n°1")</f>
        <v>Balise n°1</v>
      </c>
      <c r="D22" s="360"/>
      <c r="E22" s="359" t="str">
        <f>IF(F23="","","Balise n°4")</f>
        <v/>
      </c>
      <c r="F22" s="360"/>
      <c r="G22" s="369"/>
      <c r="H22" s="369"/>
      <c r="I22" s="134"/>
      <c r="J22" s="369"/>
      <c r="K22" s="369"/>
      <c r="L22" s="359" t="str">
        <f>IF(L23="","","Balise n°1")</f>
        <v>Balise n°1</v>
      </c>
      <c r="M22" s="360"/>
      <c r="N22" s="359" t="str">
        <f>IF(O23="","","Balise n°4")</f>
        <v/>
      </c>
      <c r="O22" s="360"/>
      <c r="P22" s="370"/>
      <c r="Q22" s="364"/>
      <c r="S22" s="424"/>
      <c r="T22" s="424"/>
      <c r="U22" s="424"/>
      <c r="V22" s="424"/>
      <c r="W22" s="424"/>
    </row>
    <row r="23" spans="1:23" ht="15" customHeight="1" x14ac:dyDescent="0.25">
      <c r="A23" s="365"/>
      <c r="B23" s="369"/>
      <c r="C23" s="109">
        <f>IF(INDEX('Balises - Cartes'!$B$9:$L$36,MATCH('Fiches de poinçonnages'!C18,'Balises - Cartes'!$B$9:$B$36,0),2)="","",INDEX('Balises - Cartes'!$B$9:$L$36,MATCH('Fiches de poinçonnages'!C18,'Balises - Cartes'!$B$9:$B$36,0),2))</f>
        <v>2</v>
      </c>
      <c r="D23" s="132">
        <f>TIME(,,((M53/1000/$F$39)*60+'Départ - Arrivée'!$AG$12)*60)</f>
        <v>7.4074074074074068E-3</v>
      </c>
      <c r="E23" s="132">
        <f>TIME(,,((M56/1000/$F$39)*60+'Départ - Arrivée'!$AG$12)*60+((M55/1000/$F$39)*60+'Départ - Arrivée'!$AG$12)*60+((M54/1000/$F$39)*60+'Départ - Arrivée'!$AG$12)*60+((M53/1000/$F$39)*60+'Départ - Arrivée'!$AG$12)*60)</f>
        <v>1.1574074074074075E-2</v>
      </c>
      <c r="F23" s="109" t="str">
        <f>IF(INDEX('Balises - Cartes'!$B$9:$L$36,MATCH('Fiches de poinçonnages'!C18,'Balises - Cartes'!$B$9:$B$36,0),5)="","",INDEX('Balises - Cartes'!$B$9:$L$36,MATCH('Fiches de poinçonnages'!C18,'Balises - Cartes'!$B$9:$B$36,0),5))</f>
        <v/>
      </c>
      <c r="G23" s="369"/>
      <c r="H23" s="369"/>
      <c r="I23" s="134"/>
      <c r="J23" s="369"/>
      <c r="K23" s="369"/>
      <c r="L23" s="109">
        <f>IF(INDEX('Balises - Cartes'!$B$9:$L$36,MATCH('Fiches de poinçonnages'!L18,'Balises - Cartes'!$B$9:$B$36,0),2)="","",INDEX('Balises - Cartes'!$B$9:$L$36,MATCH('Fiches de poinçonnages'!L18,'Balises - Cartes'!$B$9:$B$36,0),2))</f>
        <v>2</v>
      </c>
      <c r="M23" s="132">
        <f>TIME(,,((D53/1000/$F$39)*60+'Départ - Arrivée'!$AG$12)*60)</f>
        <v>7.4074074074074068E-3</v>
      </c>
      <c r="N23" s="132">
        <f>TIME(,,((D42/1000/$F$39)*60+'Départ - Arrivée'!$AG$12)*60+((D55/1000/$F$39)*60+'Départ - Arrivée'!$AG$12)*60+((D54/1000/$F$39)*60+'Départ - Arrivée'!$AG$12)*60+((D53/1000/$F$39)*60+'Départ - Arrivée'!$AG$12)*60)</f>
        <v>1.1574074074074075E-2</v>
      </c>
      <c r="O23" s="109" t="str">
        <f>IF(INDEX('Balises - Cartes'!$B$9:$L$36,MATCH('Fiches de poinçonnages'!L18,'Balises - Cartes'!$B$9:$B$36,0),5)="","",INDEX('Balises - Cartes'!$B$9:$L$36,MATCH('Fiches de poinçonnages'!L18,'Balises - Cartes'!$B$9:$B$36,0),5))</f>
        <v/>
      </c>
      <c r="P23" s="370"/>
      <c r="Q23" s="364"/>
    </row>
    <row r="24" spans="1:23" ht="15" customHeight="1" x14ac:dyDescent="0.25">
      <c r="A24" s="365"/>
      <c r="B24" s="369"/>
      <c r="C24" s="361" t="s">
        <v>113</v>
      </c>
      <c r="D24" s="362"/>
      <c r="E24" s="366" t="s">
        <v>114</v>
      </c>
      <c r="F24" s="367"/>
      <c r="G24" s="369"/>
      <c r="H24" s="369"/>
      <c r="I24" s="134"/>
      <c r="J24" s="369"/>
      <c r="K24" s="369"/>
      <c r="L24" s="361" t="s">
        <v>113</v>
      </c>
      <c r="M24" s="362"/>
      <c r="N24" s="366" t="s">
        <v>114</v>
      </c>
      <c r="O24" s="367"/>
      <c r="P24" s="370"/>
      <c r="Q24" s="364"/>
    </row>
    <row r="25" spans="1:23" ht="33" customHeight="1" x14ac:dyDescent="0.25">
      <c r="A25" s="365"/>
      <c r="B25" s="369"/>
      <c r="C25" s="356" t="str">
        <f>IF('Fiches de poinçonnages'!C23="","",INDEX('Description des balises'!$A$1:$C$76,MATCH('Fiches de poinçonnages'!C23,'Description des balises'!$A$1:$A$76,0),2))</f>
        <v>Dans le rentrant</v>
      </c>
      <c r="D25" s="357"/>
      <c r="E25" s="356" t="str">
        <f>IF('Fiches de poinçonnages'!F23="","",INDEX('Description des balises'!$A$1:$C$76,MATCH('Fiches de poinçonnages'!F23,'Description des balises'!$A$1:$A$76,0),2))</f>
        <v/>
      </c>
      <c r="F25" s="357"/>
      <c r="G25" s="369"/>
      <c r="H25" s="369"/>
      <c r="I25" s="134"/>
      <c r="J25" s="369"/>
      <c r="K25" s="369"/>
      <c r="L25" s="356" t="str">
        <f>IF('Fiches de poinçonnages'!L23="","",INDEX('Description des balises'!$A$1:$C$76,MATCH('Fiches de poinçonnages'!L23,'Description des balises'!$A$1:$A$76,0),2))</f>
        <v>Dans le rentrant</v>
      </c>
      <c r="M25" s="357"/>
      <c r="N25" s="356" t="str">
        <f>IF('Fiches de poinçonnages'!O23="","",INDEX('Description des balises'!$A$1:$C$76,MATCH('Fiches de poinçonnages'!O23,'Description des balises'!$A$1:$A$76,0),2))</f>
        <v/>
      </c>
      <c r="O25" s="357"/>
      <c r="P25" s="402"/>
      <c r="Q25" s="396"/>
    </row>
    <row r="26" spans="1:23" ht="15" customHeight="1" x14ac:dyDescent="0.25">
      <c r="A26" s="363"/>
      <c r="B26" s="360"/>
      <c r="C26" s="359" t="str">
        <f>IF(C27="","","Balise n°2")</f>
        <v/>
      </c>
      <c r="D26" s="360"/>
      <c r="E26" s="359" t="str">
        <f>IF(F27="","","Balise n°5")</f>
        <v/>
      </c>
      <c r="F26" s="360"/>
      <c r="G26" s="359"/>
      <c r="H26" s="360"/>
      <c r="I26" s="134"/>
      <c r="J26" s="363"/>
      <c r="K26" s="360"/>
      <c r="L26" s="359" t="str">
        <f>IF(L27="","","Balise n°2")</f>
        <v/>
      </c>
      <c r="M26" s="360"/>
      <c r="N26" s="359" t="str">
        <f>IF(O27="","","Balise n°5")</f>
        <v/>
      </c>
      <c r="O26" s="360"/>
      <c r="P26" s="359"/>
      <c r="Q26" s="363"/>
    </row>
    <row r="27" spans="1:23" ht="15" customHeight="1" x14ac:dyDescent="0.25">
      <c r="A27" s="364"/>
      <c r="B27" s="365"/>
      <c r="C27" s="109" t="str">
        <f>IF(INDEX('Balises - Cartes'!$B$9:$L$36,MATCH('Fiches de poinçonnages'!C18,'Balises - Cartes'!$B$9:$B$36,0),3)="","",INDEX('Balises - Cartes'!$B$9:$L$36,MATCH('Fiches de poinçonnages'!C18,'Balises - Cartes'!$B$9:$B$36,0),3))</f>
        <v/>
      </c>
      <c r="D27" s="132">
        <f>TIME(,,((M54/1000/$F$39)*60+'Départ - Arrivée'!$AG$12)*60+((M53/1000/$F$39)*60+'Départ - Arrivée'!$AG$12)*60)</f>
        <v>8.7962962962962968E-3</v>
      </c>
      <c r="E27" s="132">
        <f>TIME(,,((M57/1000/$F$39)*60+'Départ - Arrivée'!$AG$12)*60+((M56/1000/$F$39)*60+'Départ - Arrivée'!$AG$12)*60+((M55/1000/$F$39)*60+'Départ - Arrivée'!$AG$12)*60+((M54/1000/$F$39)*60+'Départ - Arrivée'!$AG$12)*60+((M53/1000/$F$39)*60+'Départ - Arrivée'!$AG$12)*60)</f>
        <v>1.2962962962962963E-2</v>
      </c>
      <c r="F27" s="109" t="str">
        <f>IF(INDEX('Balises - Cartes'!$B$9:$L$36,MATCH('Fiches de poinçonnages'!C18,'Balises - Cartes'!$B$9:$B$36,0),6)="","",INDEX('Balises - Cartes'!$B$9:$L$36,MATCH('Fiches de poinçonnages'!C18,'Balises - Cartes'!$B$9:$B$36,0),6))</f>
        <v/>
      </c>
      <c r="G27" s="370"/>
      <c r="H27" s="365"/>
      <c r="I27" s="134"/>
      <c r="J27" s="364"/>
      <c r="K27" s="365"/>
      <c r="L27" s="109" t="str">
        <f>IF(INDEX('Balises - Cartes'!$B$9:$L$36,MATCH('Fiches de poinçonnages'!L18,'Balises - Cartes'!$B$9:$B$36,0),3)="","",INDEX('Balises - Cartes'!$B$9:$L$36,MATCH('Fiches de poinçonnages'!L18,'Balises - Cartes'!$B$9:$B$36,0),3))</f>
        <v/>
      </c>
      <c r="M27" s="132">
        <f>TIME(,,((D54/1000/$F$39)*60+'Départ - Arrivée'!$AG$12)*60+((D53/1000/$F$39)*60+'Départ - Arrivée'!$AG$12)*60)</f>
        <v>8.7962962962962968E-3</v>
      </c>
      <c r="N27" s="132">
        <f>TIME(,,((D57/1000/$F$39)*60+'Départ - Arrivée'!$AG$12)*60+((D42/1000/$F$39)*60+'Départ - Arrivée'!$AG$12)*60+((D55/1000/$F$39)*60+'Départ - Arrivée'!$AG$12)*60+((D54/1000/$F$39)*60+'Départ - Arrivée'!$AG$12)*60+((D53/1000/$F$39)*60+'Départ - Arrivée'!$AG$12)*60)</f>
        <v>1.2962962962962963E-2</v>
      </c>
      <c r="O27" s="109" t="str">
        <f>IF(INDEX('Balises - Cartes'!$B$9:$L$36,MATCH('Fiches de poinçonnages'!L18,'Balises - Cartes'!$B$9:$B$36,0),6)="","",INDEX('Balises - Cartes'!$B$9:$L$36,MATCH('Fiches de poinçonnages'!L18,'Balises - Cartes'!$B$9:$B$36,0),6))</f>
        <v/>
      </c>
      <c r="P27" s="370"/>
      <c r="Q27" s="364"/>
    </row>
    <row r="28" spans="1:23" ht="15" customHeight="1" x14ac:dyDescent="0.25">
      <c r="A28" s="364"/>
      <c r="B28" s="365"/>
      <c r="C28" s="361" t="s">
        <v>113</v>
      </c>
      <c r="D28" s="362"/>
      <c r="E28" s="366" t="s">
        <v>114</v>
      </c>
      <c r="F28" s="367"/>
      <c r="G28" s="370"/>
      <c r="H28" s="365"/>
      <c r="I28" s="134"/>
      <c r="J28" s="364"/>
      <c r="K28" s="365"/>
      <c r="L28" s="361" t="s">
        <v>113</v>
      </c>
      <c r="M28" s="362"/>
      <c r="N28" s="366" t="s">
        <v>114</v>
      </c>
      <c r="O28" s="367"/>
      <c r="P28" s="370"/>
      <c r="Q28" s="364"/>
    </row>
    <row r="29" spans="1:23" ht="33" customHeight="1" x14ac:dyDescent="0.25">
      <c r="A29" s="364"/>
      <c r="B29" s="365"/>
      <c r="C29" s="356" t="str">
        <f>IF('Fiches de poinçonnages'!C27="","",INDEX('Description des balises'!$A$1:$C$76,MATCH('Fiches de poinçonnages'!C27,'Description des balises'!$A$1:$A$76,0),2))</f>
        <v/>
      </c>
      <c r="D29" s="357"/>
      <c r="E29" s="356" t="str">
        <f>IF('Fiches de poinçonnages'!F27="","",INDEX('Description des balises'!$A$1:$C$76,MATCH('Fiches de poinçonnages'!F27,'Description des balises'!$A$1:$A$76,0),2))</f>
        <v/>
      </c>
      <c r="F29" s="357"/>
      <c r="G29" s="370"/>
      <c r="H29" s="365"/>
      <c r="I29" s="134"/>
      <c r="J29" s="364"/>
      <c r="K29" s="365"/>
      <c r="L29" s="356" t="str">
        <f>IF('Fiches de poinçonnages'!L27="","",INDEX('Description des balises'!$A$1:$C$76,MATCH('Fiches de poinçonnages'!L27,'Description des balises'!$A$1:$A$76,0),2))</f>
        <v/>
      </c>
      <c r="M29" s="357"/>
      <c r="N29" s="356" t="str">
        <f>IF('Fiches de poinçonnages'!O27="","",INDEX('Description des balises'!$A$1:$C$76,MATCH('Fiches de poinçonnages'!O27,'Description des balises'!$A$1:$A$76,0),2))</f>
        <v/>
      </c>
      <c r="O29" s="357"/>
      <c r="P29" s="402"/>
      <c r="Q29" s="396"/>
    </row>
    <row r="30" spans="1:23" ht="15" customHeight="1" x14ac:dyDescent="0.25">
      <c r="A30" s="363"/>
      <c r="B30" s="360"/>
      <c r="C30" s="359" t="str">
        <f>IF(C31="","","Balise n°3")</f>
        <v/>
      </c>
      <c r="D30" s="360"/>
      <c r="E30" s="359" t="str">
        <f>IF(F31="","","Balise n°6")</f>
        <v/>
      </c>
      <c r="F30" s="360"/>
      <c r="G30" s="363"/>
      <c r="H30" s="360"/>
      <c r="I30" s="134"/>
      <c r="J30" s="363"/>
      <c r="K30" s="360"/>
      <c r="L30" s="359" t="str">
        <f>IF(L31="","","Balise n°3")</f>
        <v/>
      </c>
      <c r="M30" s="360"/>
      <c r="N30" s="359" t="str">
        <f>IF(O31="","","Balise n°6")</f>
        <v/>
      </c>
      <c r="O30" s="360"/>
      <c r="P30" s="363"/>
      <c r="Q30" s="363"/>
    </row>
    <row r="31" spans="1:23" ht="15" customHeight="1" x14ac:dyDescent="0.25">
      <c r="A31" s="364"/>
      <c r="B31" s="365"/>
      <c r="C31" s="109" t="str">
        <f>IF(INDEX('Balises - Cartes'!$B$9:$L$36,MATCH('Fiches de poinçonnages'!C18,'Balises - Cartes'!$B$9:$B$36,0),4)="","",INDEX('Balises - Cartes'!$B$9:$L$36,MATCH('Fiches de poinçonnages'!C18,'Balises - Cartes'!$B$9:$B$36,0),4))</f>
        <v/>
      </c>
      <c r="D31" s="132">
        <f>TIME(,,((M55/1000/$F$39)*60+'Départ - Arrivée'!$AG$12)*60+((M54/1000/$F$39)*60+'Départ - Arrivée'!$AG$12)*60+((M53/1000/$F$39)*60+'Départ - Arrivée'!$AG$12)*60)</f>
        <v>1.0185185185185184E-2</v>
      </c>
      <c r="E31" s="132">
        <f>TIME(,,((M58/1000/$F$39)*60+'Départ - Arrivée'!$AG$12)*60+((M57/1000/$F$39)*60+'Départ - Arrivée'!$AG$12)*60+((M56/1000/$F$39)*60+'Départ - Arrivée'!$AG$12)*60+((M55/1000/$F$39)*60+'Départ - Arrivée'!$AG$12)*60+((M54/1000/$F$39)*60+'Départ - Arrivée'!$AG$12)*60+((M53/1000/$F$39)*60+'Départ - Arrivée'!$AG$12)*60)</f>
        <v>1.4351851851851852E-2</v>
      </c>
      <c r="F31" s="109" t="str">
        <f>IF(INDEX('Balises - Cartes'!$B$9:$L$36,MATCH('Fiches de poinçonnages'!C18,'Balises - Cartes'!$B$9:$B$36,0),7)="","",INDEX('Balises - Cartes'!$B$9:$L$36,MATCH('Fiches de poinçonnages'!C18,'Balises - Cartes'!$B$9:$B$36,0),7))</f>
        <v/>
      </c>
      <c r="G31" s="364"/>
      <c r="H31" s="365"/>
      <c r="I31" s="134"/>
      <c r="J31" s="364"/>
      <c r="K31" s="365"/>
      <c r="L31" s="109" t="str">
        <f>IF(INDEX('Balises - Cartes'!$B$9:$L$36,MATCH('Fiches de poinçonnages'!L18,'Balises - Cartes'!$B$9:$B$36,0),4)="","",INDEX('Balises - Cartes'!$B$9:$L$36,MATCH('Fiches de poinçonnages'!L18,'Balises - Cartes'!$B$9:$B$36,0),4))</f>
        <v/>
      </c>
      <c r="M31" s="132">
        <f>TIME(,,((D55/1000/$F$39)*60+'Départ - Arrivée'!$AG$12)*60+((D54/1000/$F$39)*60+'Départ - Arrivée'!$AG$12)*60+((D53/1000/$F$39)*60+'Départ - Arrivée'!$AG$12)*60)</f>
        <v>1.0185185185185184E-2</v>
      </c>
      <c r="N31" s="132">
        <f>TIME(,,((D58/1000/$F$39)*60+'Départ - Arrivée'!$AG$12)*60+((D57/1000/$F$39)*60+'Départ - Arrivée'!$AG$12)*60+((D42/1000/$F$39)*60+'Départ - Arrivée'!$AG$12)*60+((D55/1000/$F$39)*60+'Départ - Arrivée'!$AG$12)*60+((D54/1000/$F$39)*60+'Départ - Arrivée'!$AG$12)*60+((D53/1000/$F$39)*60+'Départ - Arrivée'!$AG$12)*60)</f>
        <v>1.4351851851851852E-2</v>
      </c>
      <c r="O31" s="109" t="str">
        <f>IF(INDEX('Balises - Cartes'!$B$9:$L$36,MATCH('Fiches de poinçonnages'!L18,'Balises - Cartes'!$B$9:$B$36,0),7)="","",INDEX('Balises - Cartes'!$B$9:$L$36,MATCH('Fiches de poinçonnages'!L18,'Balises - Cartes'!$B$9:$B$36,0),7))</f>
        <v/>
      </c>
      <c r="P31" s="364"/>
      <c r="Q31" s="364"/>
    </row>
    <row r="32" spans="1:23" ht="15" customHeight="1" x14ac:dyDescent="0.25">
      <c r="A32" s="364"/>
      <c r="B32" s="365"/>
      <c r="C32" s="361" t="s">
        <v>113</v>
      </c>
      <c r="D32" s="381"/>
      <c r="E32" s="366" t="s">
        <v>114</v>
      </c>
      <c r="F32" s="367"/>
      <c r="G32" s="364"/>
      <c r="H32" s="365"/>
      <c r="I32" s="134"/>
      <c r="J32" s="364"/>
      <c r="K32" s="365"/>
      <c r="L32" s="361" t="s">
        <v>113</v>
      </c>
      <c r="M32" s="381"/>
      <c r="N32" s="366" t="s">
        <v>114</v>
      </c>
      <c r="O32" s="367"/>
      <c r="P32" s="364"/>
      <c r="Q32" s="364"/>
    </row>
    <row r="33" spans="1:17" ht="33" customHeight="1" x14ac:dyDescent="0.25">
      <c r="A33" s="396"/>
      <c r="B33" s="397"/>
      <c r="C33" s="376" t="str">
        <f>IF('Fiches de poinçonnages'!C31="","",INDEX('Description des balises'!$A$1:$C$76,MATCH('Fiches de poinçonnages'!C31,'Description des balises'!$A$1:$A$76,0),2))</f>
        <v/>
      </c>
      <c r="D33" s="377"/>
      <c r="E33" s="376" t="str">
        <f>IF('Fiches de poinçonnages'!F31="","",INDEX('Description des balises'!$A$1:$C$76,MATCH('Fiches de poinçonnages'!F31,'Description des balises'!$A$1:$A$76,0),2))</f>
        <v/>
      </c>
      <c r="F33" s="377"/>
      <c r="G33" s="396"/>
      <c r="H33" s="397"/>
      <c r="I33" s="108"/>
      <c r="J33" s="396"/>
      <c r="K33" s="397"/>
      <c r="L33" s="376" t="str">
        <f>IF('Fiches de poinçonnages'!L31="","",INDEX('Description des balises'!$A$1:$C$76,MATCH('Fiches de poinçonnages'!L31,'Description des balises'!$A$1:$A$76,0),2))</f>
        <v/>
      </c>
      <c r="M33" s="377"/>
      <c r="N33" s="376" t="str">
        <f>IF('Fiches de poinçonnages'!O31="","",INDEX('Description des balises'!$A$1:$C$76,MATCH('Fiches de poinçonnages'!O31,'Description des balises'!$A$1:$A$76,0),2))</f>
        <v/>
      </c>
      <c r="O33" s="377"/>
      <c r="P33" s="396"/>
      <c r="Q33" s="396"/>
    </row>
    <row r="34" spans="1:17" ht="15" customHeight="1" x14ac:dyDescent="0.25">
      <c r="A34" s="395"/>
      <c r="B34" s="395"/>
      <c r="C34" s="394"/>
      <c r="D34" s="394"/>
      <c r="E34" s="394"/>
      <c r="F34" s="394"/>
      <c r="G34" s="395"/>
      <c r="H34" s="395"/>
      <c r="I34" s="135"/>
      <c r="J34" s="394"/>
      <c r="K34" s="394"/>
      <c r="L34" s="394"/>
      <c r="M34" s="394"/>
      <c r="N34" s="394"/>
      <c r="O34" s="394"/>
      <c r="P34" s="394"/>
      <c r="Q34" s="394"/>
    </row>
    <row r="35" spans="1:17" ht="21" customHeight="1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</row>
    <row r="36" spans="1:17" ht="21" customHeight="1" x14ac:dyDescent="0.25">
      <c r="A36" s="77"/>
      <c r="B36" s="421" t="str">
        <f>'Balises - Cartes'!$B$2</f>
        <v>(nom de votre établissement)</v>
      </c>
      <c r="C36" s="421"/>
      <c r="D36" s="421"/>
      <c r="E36" s="421"/>
      <c r="F36" s="421"/>
      <c r="G36" s="421"/>
      <c r="H36" s="77"/>
      <c r="I36" s="77"/>
      <c r="J36" s="77"/>
      <c r="K36" s="421" t="str">
        <f>'Balises - Cartes'!$B$2</f>
        <v>(nom de votre établissement)</v>
      </c>
      <c r="L36" s="421"/>
      <c r="M36" s="421"/>
      <c r="N36" s="421"/>
      <c r="O36" s="421"/>
      <c r="P36" s="421"/>
    </row>
    <row r="37" spans="1:17" ht="21" customHeight="1" x14ac:dyDescent="0.25">
      <c r="A37" s="77"/>
      <c r="B37" s="403" t="s">
        <v>20</v>
      </c>
      <c r="C37" s="403"/>
      <c r="D37" s="404"/>
      <c r="E37" s="419" t="s">
        <v>204</v>
      </c>
      <c r="F37" s="420" t="s">
        <v>12</v>
      </c>
      <c r="G37" s="420" t="s">
        <v>124</v>
      </c>
      <c r="H37" s="77"/>
      <c r="I37" s="77"/>
      <c r="J37" s="77"/>
      <c r="K37" s="403" t="s">
        <v>20</v>
      </c>
      <c r="L37" s="403"/>
      <c r="M37" s="404"/>
      <c r="N37" s="416" t="str">
        <f>$E$37</f>
        <v>Niveaux</v>
      </c>
      <c r="O37" s="420" t="s">
        <v>12</v>
      </c>
      <c r="P37" s="420" t="s">
        <v>124</v>
      </c>
    </row>
    <row r="38" spans="1:17" ht="21" customHeight="1" x14ac:dyDescent="0.25">
      <c r="A38" s="77"/>
      <c r="B38" s="403"/>
      <c r="C38" s="403"/>
      <c r="D38" s="404"/>
      <c r="E38" s="419"/>
      <c r="F38" s="420"/>
      <c r="G38" s="420"/>
      <c r="H38" s="77"/>
      <c r="I38" s="77"/>
      <c r="J38" s="77"/>
      <c r="K38" s="403"/>
      <c r="L38" s="403"/>
      <c r="M38" s="404"/>
      <c r="N38" s="416"/>
      <c r="O38" s="420"/>
      <c r="P38" s="420"/>
    </row>
    <row r="39" spans="1:17" ht="21" customHeight="1" x14ac:dyDescent="0.25">
      <c r="A39" s="77"/>
      <c r="B39" s="386" t="s">
        <v>39</v>
      </c>
      <c r="C39" s="386"/>
      <c r="D39" s="96">
        <f>'D2'!$AB$47</f>
        <v>1155.5912538609834</v>
      </c>
      <c r="E39" s="203" t="s">
        <v>203</v>
      </c>
      <c r="F39" s="114">
        <f>'D2'!$AA$4</f>
        <v>8</v>
      </c>
      <c r="G39" s="115">
        <f>'D2'!$AB$4</f>
        <v>1.3425925925925924E-2</v>
      </c>
      <c r="H39" s="77"/>
      <c r="I39" s="77"/>
      <c r="J39" s="77"/>
      <c r="K39" s="386" t="s">
        <v>39</v>
      </c>
      <c r="L39" s="386"/>
      <c r="M39" s="96">
        <f>'D1'!$AB$47</f>
        <v>1155.5912538609834</v>
      </c>
      <c r="N39" s="97" t="str">
        <f>$E$39</f>
        <v>Marche</v>
      </c>
      <c r="O39" s="114">
        <f>'D1'!$AA$4</f>
        <v>8</v>
      </c>
      <c r="P39" s="115">
        <f>'D1'!$AB$4</f>
        <v>1.3425925925925924E-2</v>
      </c>
    </row>
    <row r="40" spans="1:17" ht="21" customHeight="1" x14ac:dyDescent="0.25">
      <c r="A40" s="77"/>
      <c r="B40" s="387" t="s">
        <v>38</v>
      </c>
      <c r="C40" s="387"/>
      <c r="D40" s="96">
        <f>'D2'!$AB$48</f>
        <v>0</v>
      </c>
      <c r="E40" s="203">
        <v>1</v>
      </c>
      <c r="F40" s="114">
        <f>'D2'!$AA$5</f>
        <v>9</v>
      </c>
      <c r="G40" s="115">
        <f>'D2'!$AB$5</f>
        <v>1.2083333333333333E-2</v>
      </c>
      <c r="H40" s="77"/>
      <c r="I40" s="77"/>
      <c r="J40" s="77"/>
      <c r="K40" s="387" t="s">
        <v>38</v>
      </c>
      <c r="L40" s="387"/>
      <c r="M40" s="96">
        <f>'D1'!$AB$48</f>
        <v>0</v>
      </c>
      <c r="N40" s="97">
        <f>$E$40</f>
        <v>1</v>
      </c>
      <c r="O40" s="114">
        <f>'D1'!$AA$5</f>
        <v>9</v>
      </c>
      <c r="P40" s="115">
        <f>'D1'!$AB$5</f>
        <v>1.2083333333333333E-2</v>
      </c>
    </row>
    <row r="41" spans="1:17" ht="21" customHeight="1" x14ac:dyDescent="0.25">
      <c r="A41" s="77"/>
      <c r="B41" s="387" t="s">
        <v>37</v>
      </c>
      <c r="C41" s="387"/>
      <c r="D41" s="96">
        <f>'D2'!$AB$49</f>
        <v>0</v>
      </c>
      <c r="E41" s="203">
        <v>2</v>
      </c>
      <c r="F41" s="114">
        <f>'D2'!$AA$6</f>
        <v>10</v>
      </c>
      <c r="G41" s="115">
        <f>'D2'!$AB$6</f>
        <v>1.1018518518518518E-2</v>
      </c>
      <c r="H41" s="77"/>
      <c r="I41" s="77"/>
      <c r="J41" s="77"/>
      <c r="K41" s="387" t="s">
        <v>37</v>
      </c>
      <c r="L41" s="387"/>
      <c r="M41" s="96">
        <f>'D1'!$AB$49</f>
        <v>0</v>
      </c>
      <c r="N41" s="97">
        <f>$E$41</f>
        <v>2</v>
      </c>
      <c r="O41" s="114">
        <f>'D1'!$AA$6</f>
        <v>10</v>
      </c>
      <c r="P41" s="115">
        <f>'D1'!$AB$6</f>
        <v>1.1018518518518518E-2</v>
      </c>
    </row>
    <row r="42" spans="1:17" ht="21" customHeight="1" x14ac:dyDescent="0.25">
      <c r="A42" s="77"/>
      <c r="B42" s="387" t="s">
        <v>36</v>
      </c>
      <c r="C42" s="387"/>
      <c r="D42" s="96">
        <f>'D2'!$AB$50</f>
        <v>0</v>
      </c>
      <c r="E42" s="203">
        <v>3</v>
      </c>
      <c r="F42" s="114">
        <f>'D2'!$AA$7</f>
        <v>11</v>
      </c>
      <c r="G42" s="115">
        <f>'D2'!$AB$7</f>
        <v>1.0138888888888888E-2</v>
      </c>
      <c r="H42" s="77"/>
      <c r="I42" s="77"/>
      <c r="J42" s="77"/>
      <c r="K42" s="387" t="s">
        <v>36</v>
      </c>
      <c r="L42" s="387"/>
      <c r="M42" s="96">
        <f>'D1'!$AB$50</f>
        <v>0</v>
      </c>
      <c r="N42" s="97">
        <f>$E$42</f>
        <v>3</v>
      </c>
      <c r="O42" s="114">
        <f>'D1'!$AA$7</f>
        <v>11</v>
      </c>
      <c r="P42" s="115">
        <f>'D1'!$AB$7</f>
        <v>1.0138888888888888E-2</v>
      </c>
    </row>
    <row r="43" spans="1:17" ht="21" customHeight="1" x14ac:dyDescent="0.25">
      <c r="A43" s="77"/>
      <c r="B43" s="398" t="s">
        <v>117</v>
      </c>
      <c r="C43" s="399"/>
      <c r="D43" s="96">
        <f>'D2'!$AB$51</f>
        <v>0</v>
      </c>
      <c r="E43" s="203">
        <v>4</v>
      </c>
      <c r="F43" s="114">
        <f>'D2'!$AA$8</f>
        <v>12</v>
      </c>
      <c r="G43" s="115">
        <f>'D2'!$AB$8</f>
        <v>9.4097222222222238E-3</v>
      </c>
      <c r="H43" s="77"/>
      <c r="I43" s="77"/>
      <c r="J43" s="77"/>
      <c r="K43" s="398" t="s">
        <v>117</v>
      </c>
      <c r="L43" s="399"/>
      <c r="M43" s="96">
        <f>'D1'!$AB$51</f>
        <v>0</v>
      </c>
      <c r="N43" s="97">
        <f>$E$43</f>
        <v>4</v>
      </c>
      <c r="O43" s="114">
        <f>'D1'!$AA$8</f>
        <v>12</v>
      </c>
      <c r="P43" s="115">
        <f>'D1'!$AB$8</f>
        <v>9.4097222222222238E-3</v>
      </c>
    </row>
    <row r="44" spans="1:17" ht="21" customHeight="1" x14ac:dyDescent="0.25">
      <c r="A44" s="77"/>
      <c r="B44" s="398" t="s">
        <v>118</v>
      </c>
      <c r="C44" s="399"/>
      <c r="D44" s="96">
        <f>'D2'!$AB$52</f>
        <v>0</v>
      </c>
      <c r="E44" s="203">
        <v>5</v>
      </c>
      <c r="F44" s="114">
        <f>'D2'!$AA$9</f>
        <v>13</v>
      </c>
      <c r="G44" s="115">
        <f>'D2'!$AB$9</f>
        <v>8.7962962962962968E-3</v>
      </c>
      <c r="H44" s="77"/>
      <c r="I44" s="77"/>
      <c r="J44" s="77"/>
      <c r="K44" s="398" t="s">
        <v>118</v>
      </c>
      <c r="L44" s="399"/>
      <c r="M44" s="96">
        <f>'D1'!$AB$52</f>
        <v>0</v>
      </c>
      <c r="N44" s="97">
        <f>$E$44</f>
        <v>5</v>
      </c>
      <c r="O44" s="114">
        <f>'D1'!$AA$9</f>
        <v>13</v>
      </c>
      <c r="P44" s="115">
        <f>'D1'!$AB$9</f>
        <v>8.7962962962962968E-3</v>
      </c>
    </row>
    <row r="45" spans="1:17" ht="21" customHeight="1" x14ac:dyDescent="0.25">
      <c r="A45" s="77"/>
      <c r="B45" s="386" t="s">
        <v>112</v>
      </c>
      <c r="C45" s="386"/>
      <c r="D45" s="96">
        <f>'D2'!$AB$53</f>
        <v>1155.5912538609834</v>
      </c>
      <c r="E45" s="203">
        <v>6</v>
      </c>
      <c r="F45" s="114">
        <f>'D2'!$AA$10</f>
        <v>14</v>
      </c>
      <c r="G45" s="115">
        <f>'D2'!$AB$10</f>
        <v>8.2638888888888883E-3</v>
      </c>
      <c r="H45" s="77"/>
      <c r="I45" s="77"/>
      <c r="J45" s="77"/>
      <c r="K45" s="386" t="s">
        <v>112</v>
      </c>
      <c r="L45" s="386"/>
      <c r="M45" s="96">
        <f>'D1'!$AB$53</f>
        <v>1155.5912538609834</v>
      </c>
      <c r="N45" s="97">
        <f>$E$45</f>
        <v>6</v>
      </c>
      <c r="O45" s="114">
        <f>'D1'!$AA$10</f>
        <v>14</v>
      </c>
      <c r="P45" s="115">
        <f>'D1'!$AB$10</f>
        <v>8.2638888888888883E-3</v>
      </c>
    </row>
    <row r="46" spans="1:17" ht="21" customHeight="1" x14ac:dyDescent="0.25">
      <c r="A46" s="77"/>
      <c r="B46" s="388" t="s">
        <v>116</v>
      </c>
      <c r="C46" s="390">
        <f>'D2'!$B$88</f>
        <v>2311.1825077219669</v>
      </c>
      <c r="D46" s="392" t="s">
        <v>10</v>
      </c>
      <c r="E46" s="203">
        <v>7</v>
      </c>
      <c r="F46" s="114">
        <f>'D2'!$AA$11</f>
        <v>15</v>
      </c>
      <c r="G46" s="115">
        <f>'D2'!$AB$11</f>
        <v>7.8009259259259256E-3</v>
      </c>
      <c r="H46" s="77"/>
      <c r="I46" s="77"/>
      <c r="J46" s="77"/>
      <c r="K46" s="388" t="s">
        <v>116</v>
      </c>
      <c r="L46" s="390">
        <f>'D1'!$B$88</f>
        <v>2311.1825077219669</v>
      </c>
      <c r="M46" s="392" t="s">
        <v>10</v>
      </c>
      <c r="N46" s="97">
        <f>$E$46</f>
        <v>7</v>
      </c>
      <c r="O46" s="114">
        <f>'D1'!$AA$11</f>
        <v>15</v>
      </c>
      <c r="P46" s="115">
        <f>'D1'!$AB$11</f>
        <v>7.8009259259259256E-3</v>
      </c>
    </row>
    <row r="47" spans="1:17" ht="21" customHeight="1" x14ac:dyDescent="0.25">
      <c r="B47" s="389"/>
      <c r="C47" s="391"/>
      <c r="D47" s="393"/>
      <c r="E47" s="203">
        <v>8</v>
      </c>
      <c r="F47" s="114">
        <f>'D2'!$AA$12</f>
        <v>16</v>
      </c>
      <c r="G47" s="115">
        <f>'D2'!$AB$12</f>
        <v>7.4074074074074068E-3</v>
      </c>
      <c r="K47" s="389"/>
      <c r="L47" s="391"/>
      <c r="M47" s="393"/>
      <c r="N47" s="97">
        <f>$E$47</f>
        <v>8</v>
      </c>
      <c r="O47" s="114">
        <f>'D1'!$AA$12</f>
        <v>16</v>
      </c>
      <c r="P47" s="115">
        <f>'D1'!$AB$12</f>
        <v>7.4074074074074068E-3</v>
      </c>
    </row>
    <row r="48" spans="1:17" ht="21" customHeight="1" x14ac:dyDescent="0.25">
      <c r="B48" s="374" t="s">
        <v>122</v>
      </c>
      <c r="C48" s="374"/>
      <c r="D48" s="98" t="str">
        <f>'Départ - Arrivée'!$AE$12</f>
        <v>Vestiaire Sud</v>
      </c>
      <c r="E48" s="98"/>
      <c r="F48" s="98"/>
      <c r="G48" s="98"/>
      <c r="K48" s="374" t="s">
        <v>122</v>
      </c>
      <c r="L48" s="374"/>
      <c r="M48" s="98" t="str">
        <f>'Départ - Arrivée'!$AE$12</f>
        <v>Vestiaire Sud</v>
      </c>
      <c r="N48" s="98"/>
      <c r="O48" s="98"/>
      <c r="P48" s="98"/>
    </row>
    <row r="49" spans="1:17" ht="21" customHeight="1" x14ac:dyDescent="0.25">
      <c r="B49" s="98"/>
      <c r="C49" s="98"/>
      <c r="D49" s="98"/>
      <c r="E49" s="98"/>
      <c r="F49" s="98"/>
      <c r="G49" s="98"/>
    </row>
    <row r="50" spans="1:17" ht="21" customHeight="1" x14ac:dyDescent="0.25">
      <c r="B50" s="421" t="str">
        <f>'Balises - Cartes'!$B$2</f>
        <v>(nom de votre établissement)</v>
      </c>
      <c r="C50" s="421"/>
      <c r="D50" s="421"/>
      <c r="E50" s="421"/>
      <c r="F50" s="421"/>
      <c r="G50" s="421"/>
      <c r="K50" s="421" t="str">
        <f>'Balises - Cartes'!$B$2</f>
        <v>(nom de votre établissement)</v>
      </c>
      <c r="L50" s="421"/>
      <c r="M50" s="421"/>
      <c r="N50" s="421"/>
      <c r="O50" s="421"/>
      <c r="P50" s="421"/>
    </row>
    <row r="51" spans="1:17" ht="21" customHeight="1" x14ac:dyDescent="0.25">
      <c r="B51" s="405" t="s">
        <v>20</v>
      </c>
      <c r="C51" s="406"/>
      <c r="D51" s="407"/>
      <c r="E51" s="416" t="str">
        <f>$E$37</f>
        <v>Niveaux</v>
      </c>
      <c r="F51" s="417" t="s">
        <v>12</v>
      </c>
      <c r="G51" s="417" t="s">
        <v>124</v>
      </c>
      <c r="K51" s="403" t="s">
        <v>20</v>
      </c>
      <c r="L51" s="403"/>
      <c r="M51" s="404"/>
      <c r="N51" s="416" t="str">
        <f>$E$37</f>
        <v>Niveaux</v>
      </c>
      <c r="O51" s="420" t="s">
        <v>12</v>
      </c>
      <c r="P51" s="420" t="s">
        <v>124</v>
      </c>
    </row>
    <row r="52" spans="1:17" ht="21" customHeight="1" x14ac:dyDescent="0.25">
      <c r="B52" s="408"/>
      <c r="C52" s="409"/>
      <c r="D52" s="410"/>
      <c r="E52" s="416"/>
      <c r="F52" s="418"/>
      <c r="G52" s="418"/>
      <c r="K52" s="403"/>
      <c r="L52" s="403"/>
      <c r="M52" s="404"/>
      <c r="N52" s="416"/>
      <c r="O52" s="420"/>
      <c r="P52" s="420"/>
    </row>
    <row r="53" spans="1:17" ht="21" customHeight="1" x14ac:dyDescent="0.25">
      <c r="B53" s="414" t="s">
        <v>39</v>
      </c>
      <c r="C53" s="415"/>
      <c r="D53" s="96">
        <f>'D4'!$AB$47</f>
        <v>1155.5912538609834</v>
      </c>
      <c r="E53" s="97" t="str">
        <f>$E$39</f>
        <v>Marche</v>
      </c>
      <c r="F53" s="114">
        <f>'D4'!$AA$4</f>
        <v>8</v>
      </c>
      <c r="G53" s="115">
        <f>'D4'!$AB$4</f>
        <v>1.3425925925925924E-2</v>
      </c>
      <c r="K53" s="386" t="s">
        <v>39</v>
      </c>
      <c r="L53" s="386"/>
      <c r="M53" s="96">
        <f>'D3'!$AB$47</f>
        <v>1155.5912538609834</v>
      </c>
      <c r="N53" s="97" t="str">
        <f>$E$39</f>
        <v>Marche</v>
      </c>
      <c r="O53" s="114">
        <f>'D3'!$AA$4</f>
        <v>8</v>
      </c>
      <c r="P53" s="115">
        <f>'D3'!$AB$4</f>
        <v>1.3425925925925924E-2</v>
      </c>
    </row>
    <row r="54" spans="1:17" ht="21" customHeight="1" x14ac:dyDescent="0.25">
      <c r="B54" s="422" t="s">
        <v>38</v>
      </c>
      <c r="C54" s="423"/>
      <c r="D54" s="96">
        <f>'D4'!$AB$48</f>
        <v>0</v>
      </c>
      <c r="E54" s="97">
        <f>$E$40</f>
        <v>1</v>
      </c>
      <c r="F54" s="114">
        <f>'D4'!$AA$5</f>
        <v>9</v>
      </c>
      <c r="G54" s="115">
        <f>'D4'!$AB$5</f>
        <v>1.2083333333333333E-2</v>
      </c>
      <c r="K54" s="387" t="s">
        <v>38</v>
      </c>
      <c r="L54" s="387"/>
      <c r="M54" s="96">
        <f>'D3'!$AB$48</f>
        <v>0</v>
      </c>
      <c r="N54" s="97">
        <f>$E$40</f>
        <v>1</v>
      </c>
      <c r="O54" s="114">
        <f>'D3'!$AA$5</f>
        <v>9</v>
      </c>
      <c r="P54" s="115">
        <f>'D3'!$AB$5</f>
        <v>1.2083333333333333E-2</v>
      </c>
    </row>
    <row r="55" spans="1:17" ht="21" customHeight="1" x14ac:dyDescent="0.25">
      <c r="B55" s="422" t="s">
        <v>37</v>
      </c>
      <c r="C55" s="423"/>
      <c r="D55" s="96">
        <f>'D4'!$AB$49</f>
        <v>0</v>
      </c>
      <c r="E55" s="97">
        <f>$E$41</f>
        <v>2</v>
      </c>
      <c r="F55" s="114">
        <f>'D4'!$AA$6</f>
        <v>10</v>
      </c>
      <c r="G55" s="115">
        <f>'D4'!$AB$6</f>
        <v>1.1018518518518518E-2</v>
      </c>
      <c r="K55" s="387" t="s">
        <v>37</v>
      </c>
      <c r="L55" s="387"/>
      <c r="M55" s="96">
        <f>'D3'!$AB$49</f>
        <v>0</v>
      </c>
      <c r="N55" s="97">
        <f>$E$41</f>
        <v>2</v>
      </c>
      <c r="O55" s="114">
        <f>'D3'!$AA$6</f>
        <v>10</v>
      </c>
      <c r="P55" s="115">
        <f>'D3'!$AB$6</f>
        <v>1.1018518518518518E-2</v>
      </c>
    </row>
    <row r="56" spans="1:17" ht="21" customHeight="1" x14ac:dyDescent="0.25">
      <c r="B56" s="422" t="s">
        <v>36</v>
      </c>
      <c r="C56" s="423"/>
      <c r="D56" s="96">
        <f>'D4'!$AB$50</f>
        <v>0</v>
      </c>
      <c r="E56" s="97">
        <f>$E$42</f>
        <v>3</v>
      </c>
      <c r="F56" s="114">
        <f>'D4'!$AA$7</f>
        <v>11</v>
      </c>
      <c r="G56" s="115">
        <f>'D4'!$AB$7</f>
        <v>1.0138888888888888E-2</v>
      </c>
      <c r="K56" s="387" t="s">
        <v>36</v>
      </c>
      <c r="L56" s="387"/>
      <c r="M56" s="96">
        <f>'D3'!$AB$50</f>
        <v>0</v>
      </c>
      <c r="N56" s="97">
        <f>$E$42</f>
        <v>3</v>
      </c>
      <c r="O56" s="114">
        <f>'D3'!$AA$7</f>
        <v>11</v>
      </c>
      <c r="P56" s="115">
        <f>'D3'!$AB$7</f>
        <v>1.0138888888888888E-2</v>
      </c>
    </row>
    <row r="57" spans="1:17" ht="21" customHeight="1" x14ac:dyDescent="0.25">
      <c r="B57" s="398" t="s">
        <v>117</v>
      </c>
      <c r="C57" s="399"/>
      <c r="D57" s="96">
        <f>'D4'!$AB$51</f>
        <v>0</v>
      </c>
      <c r="E57" s="97">
        <f>$E$43</f>
        <v>4</v>
      </c>
      <c r="F57" s="114">
        <f>'D4'!$AA$8</f>
        <v>12</v>
      </c>
      <c r="G57" s="115">
        <f>'D4'!$AB$8</f>
        <v>9.4097222222222238E-3</v>
      </c>
      <c r="K57" s="398" t="s">
        <v>117</v>
      </c>
      <c r="L57" s="399"/>
      <c r="M57" s="96">
        <f>'D3'!$AB$51</f>
        <v>0</v>
      </c>
      <c r="N57" s="97">
        <f>$E$43</f>
        <v>4</v>
      </c>
      <c r="O57" s="114">
        <f>'D3'!$AA$8</f>
        <v>12</v>
      </c>
      <c r="P57" s="115">
        <f>'D3'!$AB$8</f>
        <v>9.4097222222222238E-3</v>
      </c>
    </row>
    <row r="58" spans="1:17" ht="21" customHeight="1" x14ac:dyDescent="0.25">
      <c r="B58" s="398" t="s">
        <v>118</v>
      </c>
      <c r="C58" s="399"/>
      <c r="D58" s="96">
        <f>'D4'!$AB$52</f>
        <v>0</v>
      </c>
      <c r="E58" s="97">
        <f>$E$44</f>
        <v>5</v>
      </c>
      <c r="F58" s="114">
        <f>'D4'!$AA$9</f>
        <v>13</v>
      </c>
      <c r="G58" s="115">
        <f>'D4'!$AB$9</f>
        <v>8.7962962962962968E-3</v>
      </c>
      <c r="K58" s="398" t="s">
        <v>118</v>
      </c>
      <c r="L58" s="399"/>
      <c r="M58" s="96">
        <f>'D3'!$AB$52</f>
        <v>0</v>
      </c>
      <c r="N58" s="97">
        <f>$E$44</f>
        <v>5</v>
      </c>
      <c r="O58" s="114">
        <f>'D3'!$AA$9</f>
        <v>13</v>
      </c>
      <c r="P58" s="115">
        <f>'D3'!$AB$9</f>
        <v>8.7962962962962968E-3</v>
      </c>
    </row>
    <row r="59" spans="1:17" ht="21" customHeight="1" x14ac:dyDescent="0.25">
      <c r="B59" s="414" t="s">
        <v>112</v>
      </c>
      <c r="C59" s="415"/>
      <c r="D59" s="96">
        <f>'D4'!$AB$53</f>
        <v>1155.5912538609834</v>
      </c>
      <c r="E59" s="97">
        <f>$E$45</f>
        <v>6</v>
      </c>
      <c r="F59" s="114">
        <f>'D4'!$AA$10</f>
        <v>14</v>
      </c>
      <c r="G59" s="115">
        <f>'D4'!$AB$10</f>
        <v>8.2638888888888883E-3</v>
      </c>
      <c r="K59" s="386" t="s">
        <v>112</v>
      </c>
      <c r="L59" s="386"/>
      <c r="M59" s="96">
        <f>'D3'!$AB$53</f>
        <v>1155.5912538609834</v>
      </c>
      <c r="N59" s="97">
        <f>$E$45</f>
        <v>6</v>
      </c>
      <c r="O59" s="114">
        <f>'D3'!$AA$10</f>
        <v>14</v>
      </c>
      <c r="P59" s="115">
        <f>'D3'!$AB$10</f>
        <v>8.2638888888888883E-3</v>
      </c>
    </row>
    <row r="60" spans="1:17" ht="21" customHeight="1" x14ac:dyDescent="0.25">
      <c r="B60" s="388" t="s">
        <v>116</v>
      </c>
      <c r="C60" s="390">
        <f>'D4'!$B$88</f>
        <v>2311.1825077219669</v>
      </c>
      <c r="D60" s="392" t="s">
        <v>10</v>
      </c>
      <c r="E60" s="97">
        <f>$E$46</f>
        <v>7</v>
      </c>
      <c r="F60" s="114">
        <f>'D4'!$AA$11</f>
        <v>15</v>
      </c>
      <c r="G60" s="115">
        <f>'D4'!$AB$11</f>
        <v>7.8009259259259256E-3</v>
      </c>
      <c r="K60" s="388" t="s">
        <v>116</v>
      </c>
      <c r="L60" s="390">
        <f>'D3'!$B$88</f>
        <v>2311.1825077219669</v>
      </c>
      <c r="M60" s="392" t="s">
        <v>10</v>
      </c>
      <c r="N60" s="97">
        <f>$E$46</f>
        <v>7</v>
      </c>
      <c r="O60" s="114">
        <f>'D3'!$AA$11</f>
        <v>15</v>
      </c>
      <c r="P60" s="115">
        <f>'D3'!$AB$11</f>
        <v>7.8009259259259256E-3</v>
      </c>
    </row>
    <row r="61" spans="1:17" ht="21" customHeight="1" x14ac:dyDescent="0.25">
      <c r="B61" s="389"/>
      <c r="C61" s="391"/>
      <c r="D61" s="393"/>
      <c r="E61" s="97">
        <f>$E$47</f>
        <v>8</v>
      </c>
      <c r="F61" s="114">
        <f>'D4'!$AA$12</f>
        <v>16</v>
      </c>
      <c r="G61" s="115">
        <f>'D4'!$AB$12</f>
        <v>7.4074074074074068E-3</v>
      </c>
      <c r="K61" s="389"/>
      <c r="L61" s="391"/>
      <c r="M61" s="393"/>
      <c r="N61" s="97">
        <f>$E$47</f>
        <v>8</v>
      </c>
      <c r="O61" s="114">
        <f>'D3'!$AA$12</f>
        <v>16</v>
      </c>
      <c r="P61" s="115">
        <f>'D3'!$AB$12</f>
        <v>7.4074074074074068E-3</v>
      </c>
    </row>
    <row r="62" spans="1:17" ht="21" customHeight="1" x14ac:dyDescent="0.25">
      <c r="B62" s="374" t="s">
        <v>122</v>
      </c>
      <c r="C62" s="374"/>
      <c r="D62" s="98" t="str">
        <f>'Départ - Arrivée'!$AE$12</f>
        <v>Vestiaire Sud</v>
      </c>
      <c r="E62" s="98"/>
      <c r="F62" s="98"/>
      <c r="G62" s="98"/>
      <c r="K62" s="374" t="s">
        <v>122</v>
      </c>
      <c r="L62" s="374"/>
      <c r="M62" s="98" t="str">
        <f>'Départ - Arrivée'!$AE$12</f>
        <v>Vestiaire Sud</v>
      </c>
      <c r="N62" s="98"/>
      <c r="O62" s="98"/>
      <c r="P62" s="98"/>
    </row>
    <row r="63" spans="1:17" ht="21" customHeight="1" x14ac:dyDescent="0.25">
      <c r="A63" s="3"/>
      <c r="B63" s="3"/>
      <c r="F63" s="136" t="s">
        <v>23</v>
      </c>
      <c r="P63" s="3"/>
      <c r="Q63" s="3"/>
    </row>
    <row r="64" spans="1:17" ht="12.75" customHeight="1" x14ac:dyDescent="0.25">
      <c r="A64" s="3"/>
      <c r="B64" s="3"/>
      <c r="F64" s="136" t="s">
        <v>23</v>
      </c>
      <c r="P64" s="3"/>
      <c r="Q64" s="3"/>
    </row>
    <row r="65" spans="1:17" ht="15" customHeight="1" x14ac:dyDescent="0.25">
      <c r="A65" s="360"/>
      <c r="B65" s="368"/>
      <c r="C65" s="411" t="str">
        <f>'Balises - Cartes'!B13</f>
        <v>D5</v>
      </c>
      <c r="D65" s="412"/>
      <c r="E65" s="412"/>
      <c r="F65" s="413"/>
      <c r="G65" s="368"/>
      <c r="H65" s="368"/>
      <c r="I65" s="94"/>
      <c r="J65" s="368"/>
      <c r="K65" s="368"/>
      <c r="L65" s="411" t="str">
        <f>'Balises - Cartes'!B14</f>
        <v>D6</v>
      </c>
      <c r="M65" s="412"/>
      <c r="N65" s="412"/>
      <c r="O65" s="413"/>
      <c r="P65" s="368"/>
      <c r="Q65" s="359"/>
    </row>
    <row r="66" spans="1:17" ht="15" customHeight="1" x14ac:dyDescent="0.25">
      <c r="A66" s="365"/>
      <c r="B66" s="369"/>
      <c r="C66" s="358" t="s">
        <v>48</v>
      </c>
      <c r="D66" s="358"/>
      <c r="E66" s="378" t="str">
        <f>E3</f>
        <v>0600000000</v>
      </c>
      <c r="F66" s="379"/>
      <c r="G66" s="369"/>
      <c r="H66" s="369"/>
      <c r="I66" s="134"/>
      <c r="J66" s="369"/>
      <c r="K66" s="369"/>
      <c r="L66" s="358" t="s">
        <v>48</v>
      </c>
      <c r="M66" s="358"/>
      <c r="N66" s="378" t="str">
        <f>E3</f>
        <v>0600000000</v>
      </c>
      <c r="O66" s="379"/>
      <c r="P66" s="369"/>
      <c r="Q66" s="370"/>
    </row>
    <row r="67" spans="1:17" ht="15" customHeight="1" x14ac:dyDescent="0.25">
      <c r="A67" s="365"/>
      <c r="B67" s="369"/>
      <c r="C67" s="358" t="s">
        <v>49</v>
      </c>
      <c r="D67" s="358"/>
      <c r="E67" s="358" t="s">
        <v>50</v>
      </c>
      <c r="F67" s="358"/>
      <c r="G67" s="369"/>
      <c r="H67" s="369"/>
      <c r="I67" s="134"/>
      <c r="J67" s="369"/>
      <c r="K67" s="369"/>
      <c r="L67" s="358" t="s">
        <v>49</v>
      </c>
      <c r="M67" s="358"/>
      <c r="N67" s="358" t="s">
        <v>50</v>
      </c>
      <c r="O67" s="358"/>
      <c r="P67" s="369"/>
      <c r="Q67" s="370"/>
    </row>
    <row r="68" spans="1:17" ht="15" customHeight="1" x14ac:dyDescent="0.25">
      <c r="A68" s="365"/>
      <c r="B68" s="369"/>
      <c r="C68" s="358" t="s">
        <v>49</v>
      </c>
      <c r="D68" s="358"/>
      <c r="E68" s="373" t="s">
        <v>51</v>
      </c>
      <c r="F68" s="373"/>
      <c r="G68" s="369"/>
      <c r="H68" s="369"/>
      <c r="I68" s="134"/>
      <c r="J68" s="369"/>
      <c r="K68" s="369"/>
      <c r="L68" s="358" t="s">
        <v>49</v>
      </c>
      <c r="M68" s="358"/>
      <c r="N68" s="373" t="s">
        <v>51</v>
      </c>
      <c r="O68" s="373"/>
      <c r="P68" s="369"/>
      <c r="Q68" s="370"/>
    </row>
    <row r="69" spans="1:17" ht="15" customHeight="1" x14ac:dyDescent="0.25">
      <c r="A69" s="365"/>
      <c r="B69" s="369"/>
      <c r="C69" s="359" t="str">
        <f>IF(C70="","","Balise n°1")</f>
        <v>Balise n°1</v>
      </c>
      <c r="D69" s="360"/>
      <c r="E69" s="359" t="str">
        <f>IF(F70="","","Balise n°4")</f>
        <v/>
      </c>
      <c r="F69" s="360"/>
      <c r="G69" s="369"/>
      <c r="H69" s="369"/>
      <c r="I69" s="134"/>
      <c r="J69" s="369"/>
      <c r="K69" s="369"/>
      <c r="L69" s="359" t="str">
        <f>IF(L70="","","Balise n°1")</f>
        <v>Balise n°1</v>
      </c>
      <c r="M69" s="360"/>
      <c r="N69" s="359" t="str">
        <f>IF(O70="","","Balise n°4")</f>
        <v/>
      </c>
      <c r="O69" s="360"/>
      <c r="P69" s="369"/>
      <c r="Q69" s="370"/>
    </row>
    <row r="70" spans="1:17" ht="15" customHeight="1" x14ac:dyDescent="0.25">
      <c r="A70" s="365"/>
      <c r="B70" s="370"/>
      <c r="C70" s="109">
        <f>IF(INDEX('Balises - Cartes'!$B$9:$L$36,MATCH('Fiches de poinçonnages'!C65,'Balises - Cartes'!$B$9:$B$36,0),2)="","",INDEX('Balises - Cartes'!$B$9:$L$36,MATCH('Fiches de poinçonnages'!C65,'Balises - Cartes'!$B$9:$B$36,0),2))</f>
        <v>2</v>
      </c>
      <c r="D70" s="132">
        <f>TIME(,,((M102/1000/$F$39)*60+'Départ - Arrivée'!$AG$12)*60)</f>
        <v>7.4074074074074068E-3</v>
      </c>
      <c r="E70" s="132">
        <f>TIME(,,((M105/1000/$F$39)*60+'Départ - Arrivée'!$AG$12)*60+((M104/1000/$F$39)*60+'Départ - Arrivée'!$AG$12)*60+((M103/1000/$F$39)*60+'Départ - Arrivée'!$AG$12)*60+((M102/1000/$F$39)*60+'Départ - Arrivée'!$AG$12)*60)</f>
        <v>1.1574074074074075E-2</v>
      </c>
      <c r="F70" s="109" t="str">
        <f>IF(INDEX('Balises - Cartes'!$B$9:$L$36,MATCH('Fiches de poinçonnages'!C65,'Balises - Cartes'!$B$9:$B$36,0),5)="","",INDEX('Balises - Cartes'!$B$9:$L$36,MATCH('Fiches de poinçonnages'!C65,'Balises - Cartes'!$B$9:$B$36,0),5))</f>
        <v/>
      </c>
      <c r="G70" s="369"/>
      <c r="H70" s="369"/>
      <c r="I70" s="134"/>
      <c r="J70" s="369"/>
      <c r="K70" s="369"/>
      <c r="L70" s="109">
        <f>IF(INDEX('Balises - Cartes'!$B$9:$L$36,MATCH('Fiches de poinçonnages'!L65,'Balises - Cartes'!$B$9:$B$36,0),2)="","",INDEX('Balises - Cartes'!$B$9:$L$36,MATCH('Fiches de poinçonnages'!L65,'Balises - Cartes'!$B$9:$B$36,0),2))</f>
        <v>2</v>
      </c>
      <c r="M70" s="132">
        <f>TIME(,,((D102/1000/$F$39)*60+'Départ - Arrivée'!$AG$12)*60)</f>
        <v>7.4074074074074068E-3</v>
      </c>
      <c r="N70" s="132">
        <f>TIME(,,((D105/1000/$F$39)*60+'Départ - Arrivée'!$AG$12)*60+((D104/1000/$F$39)*60+'Départ - Arrivée'!$AG$12)*60+((D103/1000/$F$39)*60+'Départ - Arrivée'!$AG$12)*60+((D102/1000/$F$39)*60+'Départ - Arrivée'!$AG$12)*60)</f>
        <v>1.1574074074074075E-2</v>
      </c>
      <c r="O70" s="109" t="str">
        <f>IF(INDEX('Balises - Cartes'!$B$9:$L$36,MATCH('Fiches de poinçonnages'!L65,'Balises - Cartes'!$B$9:$B$36,0),5)="","",INDEX('Balises - Cartes'!$B$9:$L$36,MATCH('Fiches de poinçonnages'!L65,'Balises - Cartes'!$B$9:$B$36,0),5))</f>
        <v/>
      </c>
      <c r="P70" s="369"/>
      <c r="Q70" s="370"/>
    </row>
    <row r="71" spans="1:17" ht="15" customHeight="1" x14ac:dyDescent="0.25">
      <c r="A71" s="365"/>
      <c r="B71" s="369"/>
      <c r="C71" s="361" t="s">
        <v>113</v>
      </c>
      <c r="D71" s="362"/>
      <c r="E71" s="366" t="s">
        <v>114</v>
      </c>
      <c r="F71" s="367"/>
      <c r="G71" s="369"/>
      <c r="H71" s="369"/>
      <c r="I71" s="134"/>
      <c r="J71" s="369"/>
      <c r="K71" s="369"/>
      <c r="L71" s="361" t="s">
        <v>113</v>
      </c>
      <c r="M71" s="375"/>
      <c r="N71" s="366" t="s">
        <v>114</v>
      </c>
      <c r="O71" s="367"/>
      <c r="P71" s="369"/>
      <c r="Q71" s="370"/>
    </row>
    <row r="72" spans="1:17" ht="33" customHeight="1" x14ac:dyDescent="0.25">
      <c r="A72" s="365"/>
      <c r="B72" s="369"/>
      <c r="C72" s="356" t="str">
        <f>IF('Fiches de poinçonnages'!C70="","",INDEX('Description des balises'!$A$1:$C$76,MATCH('Fiches de poinçonnages'!C70,'Description des balises'!$A$1:$A$76,0),2))</f>
        <v>Dans le rentrant</v>
      </c>
      <c r="D72" s="357"/>
      <c r="E72" s="356" t="str">
        <f>IF('Fiches de poinçonnages'!F70="","",INDEX('Description des balises'!$A$1:$C$76,MATCH('Fiches de poinçonnages'!F70,'Description des balises'!$A$1:$A$76,0),2))</f>
        <v/>
      </c>
      <c r="F72" s="357"/>
      <c r="G72" s="369"/>
      <c r="H72" s="369"/>
      <c r="I72" s="134"/>
      <c r="J72" s="369"/>
      <c r="K72" s="369"/>
      <c r="L72" s="356" t="str">
        <f>IF('Fiches de poinçonnages'!L70="","",INDEX('Description des balises'!$A$1:$C$76,MATCH('Fiches de poinçonnages'!L70,'Description des balises'!$A$1:$A$76,0),2))</f>
        <v>Dans le rentrant</v>
      </c>
      <c r="M72" s="357"/>
      <c r="N72" s="356" t="str">
        <f>IF('Fiches de poinçonnages'!O70="","",INDEX('Description des balises'!$A$1:$C$76,MATCH('Fiches de poinçonnages'!O70,'Description des balises'!$A$1:$A$76,0),2))</f>
        <v/>
      </c>
      <c r="O72" s="357"/>
      <c r="P72" s="369"/>
      <c r="Q72" s="370"/>
    </row>
    <row r="73" spans="1:17" ht="15" customHeight="1" x14ac:dyDescent="0.25">
      <c r="A73" s="363"/>
      <c r="B73" s="360"/>
      <c r="C73" s="359" t="str">
        <f>IF(C74="","","Balise n°2")</f>
        <v/>
      </c>
      <c r="D73" s="360"/>
      <c r="E73" s="359" t="str">
        <f>IF(F74="","","Balise n°5")</f>
        <v/>
      </c>
      <c r="F73" s="360"/>
      <c r="G73" s="359"/>
      <c r="H73" s="360"/>
      <c r="I73" s="134"/>
      <c r="J73" s="363"/>
      <c r="K73" s="360"/>
      <c r="L73" s="359" t="str">
        <f>IF(L74="","","Balise n°2")</f>
        <v/>
      </c>
      <c r="M73" s="360"/>
      <c r="N73" s="359" t="str">
        <f>IF(O74="","","Balise n°5")</f>
        <v/>
      </c>
      <c r="O73" s="360"/>
      <c r="P73" s="359"/>
      <c r="Q73" s="363"/>
    </row>
    <row r="74" spans="1:17" ht="15" customHeight="1" x14ac:dyDescent="0.25">
      <c r="A74" s="364"/>
      <c r="B74" s="365"/>
      <c r="C74" s="109" t="str">
        <f>IF(INDEX('Balises - Cartes'!$B$9:$L$36,MATCH('Fiches de poinçonnages'!C65,'Balises - Cartes'!$B$9:$B$36,0),3)="","",INDEX('Balises - Cartes'!$B$9:$L$36,MATCH('Fiches de poinçonnages'!C65,'Balises - Cartes'!$B$9:$B$36,0),3))</f>
        <v/>
      </c>
      <c r="D74" s="132">
        <f>TIME(,,((M103/1000/$F$39)*60+'Départ - Arrivée'!$AG$12)*60+((M102/1000/$F$39)*60+'Départ - Arrivée'!$AG$12)*60)</f>
        <v>8.7962962962962968E-3</v>
      </c>
      <c r="E74" s="132">
        <f>TIME(,,((M106/1000/$F$39)*60+'Départ - Arrivée'!$AG$12)*60+((M105/1000/$F$39)*60+'Départ - Arrivée'!$AG$12)*60+((M104/1000/$F$39)*60+'Départ - Arrivée'!$AG$12)*60+((M103/1000/$F$39)*60+'Départ - Arrivée'!$AG$12)*60+((M102/1000/$F$39)*60+'Départ - Arrivée'!$AG$12)*60)</f>
        <v>1.2962962962962963E-2</v>
      </c>
      <c r="F74" s="109" t="str">
        <f>IF(INDEX('Balises - Cartes'!$B$9:$L$36,MATCH('Fiches de poinçonnages'!C65,'Balises - Cartes'!$B$9:$B$36,0),6)="","",INDEX('Balises - Cartes'!$B$9:$L$36,MATCH('Fiches de poinçonnages'!C65,'Balises - Cartes'!$B$9:$B$36,0),6))</f>
        <v/>
      </c>
      <c r="G74" s="370"/>
      <c r="H74" s="365"/>
      <c r="I74" s="134"/>
      <c r="J74" s="364"/>
      <c r="K74" s="365"/>
      <c r="L74" s="109" t="str">
        <f>IF(INDEX('Balises - Cartes'!$B$9:$L$36,MATCH('Fiches de poinçonnages'!L65,'Balises - Cartes'!$B$9:$B$36,0),3)="","",INDEX('Balises - Cartes'!$B$9:$L$36,MATCH('Fiches de poinçonnages'!L65,'Balises - Cartes'!$B$9:$B$36,0),3))</f>
        <v/>
      </c>
      <c r="M74" s="132">
        <f>TIME(,,((D103/1000/$F$39)*60+'Départ - Arrivée'!$AG$12)*60+((D102/1000/$F$39)*60+'Départ - Arrivée'!$AG$12)*60)</f>
        <v>8.7962962962962968E-3</v>
      </c>
      <c r="N74" s="132">
        <f>TIME(,,((D106/1000/$F$39)*60+'Départ - Arrivée'!$AG$12)*60+((D105/1000/$F$39)*60+'Départ - Arrivée'!$AG$12)*60+((D104/1000/$F$39)*60+'Départ - Arrivée'!$AG$12)*60+((D103/1000/$F$39)*60+'Départ - Arrivée'!$AG$12)*60+((D102/1000/$F$39)*60+'Départ - Arrivée'!$AG$12)*60)</f>
        <v>1.2962962962962963E-2</v>
      </c>
      <c r="O74" s="109" t="str">
        <f>IF(INDEX('Balises - Cartes'!$B$9:$L$36,MATCH('Fiches de poinçonnages'!L65,'Balises - Cartes'!$B$9:$B$36,0),6)="","",INDEX('Balises - Cartes'!$B$9:$L$36,MATCH('Fiches de poinçonnages'!L65,'Balises - Cartes'!$B$9:$B$36,0),6))</f>
        <v/>
      </c>
      <c r="P74" s="370"/>
      <c r="Q74" s="364"/>
    </row>
    <row r="75" spans="1:17" ht="15" customHeight="1" x14ac:dyDescent="0.25">
      <c r="A75" s="364"/>
      <c r="B75" s="365"/>
      <c r="C75" s="361" t="s">
        <v>113</v>
      </c>
      <c r="D75" s="362"/>
      <c r="E75" s="366" t="s">
        <v>114</v>
      </c>
      <c r="F75" s="367"/>
      <c r="G75" s="370"/>
      <c r="H75" s="365"/>
      <c r="I75" s="134"/>
      <c r="J75" s="364"/>
      <c r="K75" s="365"/>
      <c r="L75" s="361" t="s">
        <v>113</v>
      </c>
      <c r="M75" s="362"/>
      <c r="N75" s="366" t="s">
        <v>114</v>
      </c>
      <c r="O75" s="367"/>
      <c r="P75" s="370"/>
      <c r="Q75" s="364"/>
    </row>
    <row r="76" spans="1:17" ht="33" customHeight="1" x14ac:dyDescent="0.25">
      <c r="A76" s="364"/>
      <c r="B76" s="365"/>
      <c r="C76" s="356" t="str">
        <f>IF('Fiches de poinçonnages'!C74="","",INDEX('Description des balises'!$A$1:$C$76,MATCH('Fiches de poinçonnages'!C74,'Description des balises'!$A$1:$A$76,0),2))</f>
        <v/>
      </c>
      <c r="D76" s="357"/>
      <c r="E76" s="356" t="str">
        <f>IF('Fiches de poinçonnages'!F74="","",INDEX('Description des balises'!$A$1:$C$76,MATCH('Fiches de poinçonnages'!F74,'Description des balises'!$A$1:$A$76,0),2))</f>
        <v/>
      </c>
      <c r="F76" s="357"/>
      <c r="G76" s="370"/>
      <c r="H76" s="365"/>
      <c r="I76" s="134"/>
      <c r="J76" s="364"/>
      <c r="K76" s="365"/>
      <c r="L76" s="356" t="str">
        <f>IF('Fiches de poinçonnages'!L74="","",INDEX('Description des balises'!$A$1:$C$76,MATCH('Fiches de poinçonnages'!L74,'Description des balises'!$A$1:$A$76,0),2))</f>
        <v/>
      </c>
      <c r="M76" s="357"/>
      <c r="N76" s="356" t="str">
        <f>IF('Fiches de poinçonnages'!O74="","",INDEX('Description des balises'!$A$1:$C$76,MATCH('Fiches de poinçonnages'!O74,'Description des balises'!$A$1:$A$76,0),2))</f>
        <v/>
      </c>
      <c r="O76" s="357"/>
      <c r="P76" s="402"/>
      <c r="Q76" s="396"/>
    </row>
    <row r="77" spans="1:17" ht="15" customHeight="1" x14ac:dyDescent="0.25">
      <c r="A77" s="363"/>
      <c r="B77" s="360"/>
      <c r="C77" s="359" t="str">
        <f>IF(C78="","","Balise n°3")</f>
        <v/>
      </c>
      <c r="D77" s="360"/>
      <c r="E77" s="359" t="str">
        <f>IF(F78="","","Balise n°6")</f>
        <v/>
      </c>
      <c r="F77" s="360"/>
      <c r="G77" s="359"/>
      <c r="H77" s="360"/>
      <c r="I77" s="134"/>
      <c r="J77" s="359"/>
      <c r="K77" s="360"/>
      <c r="L77" s="359" t="str">
        <f>IF(L78="","","Balise n°3")</f>
        <v/>
      </c>
      <c r="M77" s="360"/>
      <c r="N77" s="359" t="str">
        <f>IF(O78="","","Balise n°6")</f>
        <v/>
      </c>
      <c r="O77" s="360"/>
      <c r="P77" s="359"/>
      <c r="Q77" s="363"/>
    </row>
    <row r="78" spans="1:17" ht="15" customHeight="1" x14ac:dyDescent="0.25">
      <c r="A78" s="364"/>
      <c r="B78" s="365"/>
      <c r="C78" s="109" t="str">
        <f>IF(INDEX('Balises - Cartes'!$B$9:$L$36,MATCH('Fiches de poinçonnages'!C65,'Balises - Cartes'!$B$9:$B$36,0),4)="","",INDEX('Balises - Cartes'!$B$9:$L$36,MATCH('Fiches de poinçonnages'!C65,'Balises - Cartes'!$B$9:$B$36,0),4))</f>
        <v/>
      </c>
      <c r="D78" s="132">
        <f>TIME(,,((M104/1000/$F$39)*60+'Départ - Arrivée'!$AG$12)*60+((M103/1000/$F$39)*60+'Départ - Arrivée'!$AG$12)*60+((M102/1000/$F$39)*60+'Départ - Arrivée'!$AG$12)*60)</f>
        <v>1.0185185185185184E-2</v>
      </c>
      <c r="E78" s="132">
        <f>TIME(,,((M107/1000/$F$39)*60+'Départ - Arrivée'!$AG$12)*60+((M106/1000/$F$39)*60+'Départ - Arrivée'!$AG$12)*60+((M105/1000/$F$39)*60+'Départ - Arrivée'!$AG$12)*60+((M104/1000/$F$39)*60+'Départ - Arrivée'!$AG$12)*60+((M103/1000/$F$39)*60+'Départ - Arrivée'!$AG$12)*60+((M102/1000/$F$39)*60+'Départ - Arrivée'!$AG$12)*60)</f>
        <v>1.4351851851851852E-2</v>
      </c>
      <c r="F78" s="109" t="str">
        <f>IF(INDEX('Balises - Cartes'!$B$9:$L$36,MATCH('Fiches de poinçonnages'!C65,'Balises - Cartes'!$B$9:$B$36,0),7)="","",INDEX('Balises - Cartes'!$B$9:$L$36,MATCH('Fiches de poinçonnages'!C65,'Balises - Cartes'!$B$9:$B$36,0),7))</f>
        <v/>
      </c>
      <c r="G78" s="370"/>
      <c r="H78" s="365"/>
      <c r="I78" s="134"/>
      <c r="J78" s="370"/>
      <c r="K78" s="365"/>
      <c r="L78" s="109" t="str">
        <f>IF(INDEX('Balises - Cartes'!$B$9:$L$36,MATCH('Fiches de poinçonnages'!L65,'Balises - Cartes'!$B$9:$B$36,0),4)="","",INDEX('Balises - Cartes'!$B$9:$L$36,MATCH('Fiches de poinçonnages'!L65,'Balises - Cartes'!$B$9:$B$36,0),4))</f>
        <v/>
      </c>
      <c r="M78" s="132">
        <f>TIME(,,((D104/1000/$F$39)*60+'Départ - Arrivée'!$AG$12)*60+((D103/1000/$F$39)*60+'Départ - Arrivée'!$AG$12)*60+((D102/1000/$F$39)*60+'Départ - Arrivée'!$AG$12)*60)</f>
        <v>1.0185185185185184E-2</v>
      </c>
      <c r="N78" s="132">
        <f>TIME(,,((D107/1000/$F$39)*60+'Départ - Arrivée'!$AG$12)*60+((D106/1000/$F$39)*60+'Départ - Arrivée'!$AG$12)*60+((D105/1000/$F$39)*60+'Départ - Arrivée'!$AG$12)*60+((D104/1000/$F$39)*60+'Départ - Arrivée'!$AG$12)*60+((D103/1000/$F$39)*60+'Départ - Arrivée'!$AG$12)*60+((D102/1000/$F$39)*60+'Départ - Arrivée'!$AG$12)*60)</f>
        <v>1.4351851851851852E-2</v>
      </c>
      <c r="O78" s="109" t="str">
        <f>IF(INDEX('Balises - Cartes'!$B$9:$L$36,MATCH('Fiches de poinçonnages'!L65,'Balises - Cartes'!$B$9:$B$36,0),7)="","",INDEX('Balises - Cartes'!$B$9:$L$36,MATCH('Fiches de poinçonnages'!L65,'Balises - Cartes'!$B$9:$B$36,0),7))</f>
        <v/>
      </c>
      <c r="P78" s="370"/>
      <c r="Q78" s="364"/>
    </row>
    <row r="79" spans="1:17" ht="15" customHeight="1" x14ac:dyDescent="0.25">
      <c r="A79" s="364"/>
      <c r="B79" s="365"/>
      <c r="C79" s="361" t="s">
        <v>113</v>
      </c>
      <c r="D79" s="381"/>
      <c r="E79" s="366" t="s">
        <v>114</v>
      </c>
      <c r="F79" s="367"/>
      <c r="G79" s="370"/>
      <c r="H79" s="365"/>
      <c r="I79" s="134"/>
      <c r="J79" s="370"/>
      <c r="K79" s="365"/>
      <c r="L79" s="361" t="s">
        <v>113</v>
      </c>
      <c r="M79" s="381"/>
      <c r="N79" s="366" t="s">
        <v>114</v>
      </c>
      <c r="O79" s="367"/>
      <c r="P79" s="370"/>
      <c r="Q79" s="364"/>
    </row>
    <row r="80" spans="1:17" ht="33" customHeight="1" thickBot="1" x14ac:dyDescent="0.3">
      <c r="A80" s="364"/>
      <c r="B80" s="365"/>
      <c r="C80" s="376" t="str">
        <f>IF('Fiches de poinçonnages'!C78="","",INDEX('Description des balises'!$A$1:$C$76,MATCH('Fiches de poinçonnages'!C78,'Description des balises'!$A$1:$A$76,0),2))</f>
        <v/>
      </c>
      <c r="D80" s="377"/>
      <c r="E80" s="376" t="str">
        <f>IF('Fiches de poinçonnages'!F78="","",INDEX('Description des balises'!$A$1:$C$76,MATCH('Fiches de poinçonnages'!F78,'Description des balises'!$A$1:$A$76,0),2))</f>
        <v/>
      </c>
      <c r="F80" s="377"/>
      <c r="G80" s="370"/>
      <c r="H80" s="365"/>
      <c r="I80" s="134"/>
      <c r="J80" s="370"/>
      <c r="K80" s="365"/>
      <c r="L80" s="376" t="str">
        <f>IF('Fiches de poinçonnages'!L78="","",INDEX('Description des balises'!$A$1:$C$76,MATCH('Fiches de poinçonnages'!L78,'Description des balises'!$A$1:$A$76,0),2))</f>
        <v/>
      </c>
      <c r="M80" s="377"/>
      <c r="N80" s="376" t="str">
        <f>IF('Fiches de poinçonnages'!O78="","",INDEX('Description des balises'!$A$1:$C$76,MATCH('Fiches de poinçonnages'!O78,'Description des balises'!$A$1:$A$76,0),2))</f>
        <v/>
      </c>
      <c r="O80" s="377"/>
      <c r="P80" s="370"/>
      <c r="Q80" s="364"/>
    </row>
    <row r="81" spans="1:17" ht="15" customHeight="1" thickTop="1" x14ac:dyDescent="0.25">
      <c r="A81" s="382"/>
      <c r="B81" s="380"/>
      <c r="C81" s="383" t="str">
        <f>'Balises - Cartes'!B15</f>
        <v>D7</v>
      </c>
      <c r="D81" s="384"/>
      <c r="E81" s="384"/>
      <c r="F81" s="385"/>
      <c r="G81" s="380"/>
      <c r="H81" s="380"/>
      <c r="I81" s="95"/>
      <c r="J81" s="380"/>
      <c r="K81" s="380"/>
      <c r="L81" s="383" t="str">
        <f>'Balises - Cartes'!B16</f>
        <v>D8</v>
      </c>
      <c r="M81" s="384"/>
      <c r="N81" s="384"/>
      <c r="O81" s="385"/>
      <c r="P81" s="400"/>
      <c r="Q81" s="401"/>
    </row>
    <row r="82" spans="1:17" ht="15" customHeight="1" x14ac:dyDescent="0.25">
      <c r="A82" s="365"/>
      <c r="B82" s="369"/>
      <c r="C82" s="358" t="s">
        <v>48</v>
      </c>
      <c r="D82" s="358"/>
      <c r="E82" s="378" t="str">
        <f t="shared" ref="E82" si="0">E3</f>
        <v>0600000000</v>
      </c>
      <c r="F82" s="379"/>
      <c r="G82" s="369"/>
      <c r="H82" s="369"/>
      <c r="I82" s="134"/>
      <c r="J82" s="369"/>
      <c r="K82" s="369"/>
      <c r="L82" s="358" t="s">
        <v>48</v>
      </c>
      <c r="M82" s="358"/>
      <c r="N82" s="378" t="str">
        <f>E3</f>
        <v>0600000000</v>
      </c>
      <c r="O82" s="379"/>
      <c r="P82" s="370"/>
      <c r="Q82" s="364"/>
    </row>
    <row r="83" spans="1:17" ht="15" customHeight="1" x14ac:dyDescent="0.25">
      <c r="A83" s="365"/>
      <c r="B83" s="369"/>
      <c r="C83" s="358" t="s">
        <v>49</v>
      </c>
      <c r="D83" s="358"/>
      <c r="E83" s="358" t="s">
        <v>50</v>
      </c>
      <c r="F83" s="358"/>
      <c r="G83" s="369"/>
      <c r="H83" s="369"/>
      <c r="I83" s="134"/>
      <c r="J83" s="369"/>
      <c r="K83" s="369"/>
      <c r="L83" s="358" t="s">
        <v>49</v>
      </c>
      <c r="M83" s="358"/>
      <c r="N83" s="358" t="s">
        <v>50</v>
      </c>
      <c r="O83" s="358"/>
      <c r="P83" s="370"/>
      <c r="Q83" s="364"/>
    </row>
    <row r="84" spans="1:17" ht="15" customHeight="1" x14ac:dyDescent="0.25">
      <c r="A84" s="365"/>
      <c r="B84" s="369"/>
      <c r="C84" s="358" t="s">
        <v>49</v>
      </c>
      <c r="D84" s="358"/>
      <c r="E84" s="373" t="s">
        <v>51</v>
      </c>
      <c r="F84" s="373"/>
      <c r="G84" s="369"/>
      <c r="H84" s="369"/>
      <c r="I84" s="134"/>
      <c r="J84" s="369"/>
      <c r="K84" s="369"/>
      <c r="L84" s="358" t="s">
        <v>49</v>
      </c>
      <c r="M84" s="358"/>
      <c r="N84" s="373" t="s">
        <v>51</v>
      </c>
      <c r="O84" s="373"/>
      <c r="P84" s="370"/>
      <c r="Q84" s="364"/>
    </row>
    <row r="85" spans="1:17" ht="15" customHeight="1" x14ac:dyDescent="0.25">
      <c r="A85" s="365"/>
      <c r="B85" s="369"/>
      <c r="C85" s="359" t="str">
        <f>IF(C86="","","Balise n°1")</f>
        <v>Balise n°1</v>
      </c>
      <c r="D85" s="360"/>
      <c r="E85" s="359" t="str">
        <f>IF(F86="","","Balise n°4")</f>
        <v/>
      </c>
      <c r="F85" s="360"/>
      <c r="G85" s="369"/>
      <c r="H85" s="369"/>
      <c r="I85" s="134"/>
      <c r="J85" s="369"/>
      <c r="K85" s="369"/>
      <c r="L85" s="359" t="str">
        <f>IF(L86="","","Balise n°1")</f>
        <v>Balise n°1</v>
      </c>
      <c r="M85" s="360"/>
      <c r="N85" s="359" t="str">
        <f>IF(O86="","","Balise n°4")</f>
        <v/>
      </c>
      <c r="O85" s="360"/>
      <c r="P85" s="370"/>
      <c r="Q85" s="364"/>
    </row>
    <row r="86" spans="1:17" ht="15" customHeight="1" x14ac:dyDescent="0.25">
      <c r="A86" s="365"/>
      <c r="B86" s="369"/>
      <c r="C86" s="109">
        <f>IF(INDEX('Balises - Cartes'!$B$9:$L$36,MATCH('Fiches de poinçonnages'!C81,'Balises - Cartes'!$B$9:$B$36,0),2)="","",INDEX('Balises - Cartes'!$B$9:$L$36,MATCH('Fiches de poinçonnages'!C81,'Balises - Cartes'!$B$9:$B$36,0),2))</f>
        <v>2</v>
      </c>
      <c r="D86" s="132">
        <f>TIME(,,((M116/1000/$F$39)*60+'Départ - Arrivée'!$AG$12)*60)</f>
        <v>7.4074074074074068E-3</v>
      </c>
      <c r="E86" s="132">
        <f>TIME(,,((M119/1000/$F$39)*60+'Départ - Arrivée'!$AG$12)*60+((M118/1000/$F$39)*60+'Départ - Arrivée'!$AG$12)*60+((M117/1000/$F$39)*60+'Départ - Arrivée'!$AG$12)*60+((M116/1000/$F$39)*60+'Départ - Arrivée'!$AG$12)*60)</f>
        <v>1.1574074074074075E-2</v>
      </c>
      <c r="F86" s="109" t="str">
        <f>IF(INDEX('Balises - Cartes'!$B$9:$L$36,MATCH('Fiches de poinçonnages'!C81,'Balises - Cartes'!$B$9:$B$36,0),5)="","",INDEX('Balises - Cartes'!$B$9:$L$36,MATCH('Fiches de poinçonnages'!C81,'Balises - Cartes'!$B$9:$B$36,0),5))</f>
        <v/>
      </c>
      <c r="G86" s="369"/>
      <c r="H86" s="369"/>
      <c r="I86" s="134"/>
      <c r="J86" s="369"/>
      <c r="K86" s="369"/>
      <c r="L86" s="109">
        <f>IF(INDEX('Balises - Cartes'!$B$9:$L$36,MATCH('Fiches de poinçonnages'!L81,'Balises - Cartes'!$B$9:$B$36,0),2)="","",INDEX('Balises - Cartes'!$B$9:$L$36,MATCH('Fiches de poinçonnages'!L81,'Balises - Cartes'!$B$9:$B$36,0),2))</f>
        <v>2</v>
      </c>
      <c r="M86" s="132">
        <f>TIME(,,((D116/1000/$F$39)*60+'Départ - Arrivée'!$AG$12)*60)</f>
        <v>7.4074074074074068E-3</v>
      </c>
      <c r="N86" s="132">
        <f>TIME(,,((D105/1000/$F$39)*60+'Départ - Arrivée'!$AG$12)*60+((D118/1000/$F$39)*60+'Départ - Arrivée'!$AG$12)*60+((D117/1000/$F$39)*60+'Départ - Arrivée'!$AG$12)*60+((D116/1000/$F$39)*60+'Départ - Arrivée'!$AG$12)*60)</f>
        <v>1.1574074074074075E-2</v>
      </c>
      <c r="O86" s="109" t="str">
        <f>IF(INDEX('Balises - Cartes'!$B$9:$L$36,MATCH('Fiches de poinçonnages'!L81,'Balises - Cartes'!$B$9:$B$36,0),5)="","",INDEX('Balises - Cartes'!$B$9:$L$36,MATCH('Fiches de poinçonnages'!L81,'Balises - Cartes'!$B$9:$B$36,0),5))</f>
        <v/>
      </c>
      <c r="P86" s="370"/>
      <c r="Q86" s="364"/>
    </row>
    <row r="87" spans="1:17" ht="15" customHeight="1" x14ac:dyDescent="0.25">
      <c r="A87" s="365"/>
      <c r="B87" s="369"/>
      <c r="C87" s="361" t="s">
        <v>113</v>
      </c>
      <c r="D87" s="362"/>
      <c r="E87" s="366" t="s">
        <v>114</v>
      </c>
      <c r="F87" s="367"/>
      <c r="G87" s="369"/>
      <c r="H87" s="369"/>
      <c r="I87" s="134"/>
      <c r="J87" s="369"/>
      <c r="K87" s="369"/>
      <c r="L87" s="361" t="s">
        <v>113</v>
      </c>
      <c r="M87" s="362"/>
      <c r="N87" s="366" t="s">
        <v>114</v>
      </c>
      <c r="O87" s="367"/>
      <c r="P87" s="370"/>
      <c r="Q87" s="364"/>
    </row>
    <row r="88" spans="1:17" ht="33" customHeight="1" x14ac:dyDescent="0.25">
      <c r="A88" s="365"/>
      <c r="B88" s="369"/>
      <c r="C88" s="356" t="str">
        <f>IF('Fiches de poinçonnages'!C86="","",INDEX('Description des balises'!$A$1:$C$76,MATCH('Fiches de poinçonnages'!C86,'Description des balises'!$A$1:$A$76,0),2))</f>
        <v>Dans le rentrant</v>
      </c>
      <c r="D88" s="357"/>
      <c r="E88" s="356" t="str">
        <f>IF('Fiches de poinçonnages'!F86="","",INDEX('Description des balises'!$A$1:$C$76,MATCH('Fiches de poinçonnages'!F86,'Description des balises'!$A$1:$A$76,0),2))</f>
        <v/>
      </c>
      <c r="F88" s="357"/>
      <c r="G88" s="369"/>
      <c r="H88" s="369"/>
      <c r="I88" s="134"/>
      <c r="J88" s="369"/>
      <c r="K88" s="369"/>
      <c r="L88" s="356" t="str">
        <f>IF('Fiches de poinçonnages'!L86="","",INDEX('Description des balises'!$A$1:$C$76,MATCH('Fiches de poinçonnages'!L86,'Description des balises'!$A$1:$A$76,0),2))</f>
        <v>Dans le rentrant</v>
      </c>
      <c r="M88" s="357"/>
      <c r="N88" s="356" t="str">
        <f>IF('Fiches de poinçonnages'!O86="","",INDEX('Description des balises'!$A$1:$C$76,MATCH('Fiches de poinçonnages'!O86,'Description des balises'!$A$1:$A$76,0),2))</f>
        <v/>
      </c>
      <c r="O88" s="357"/>
      <c r="P88" s="402"/>
      <c r="Q88" s="396"/>
    </row>
    <row r="89" spans="1:17" ht="15" customHeight="1" x14ac:dyDescent="0.25">
      <c r="A89" s="363"/>
      <c r="B89" s="360"/>
      <c r="C89" s="359" t="str">
        <f>IF(C90="","","Balise n°2")</f>
        <v/>
      </c>
      <c r="D89" s="360"/>
      <c r="E89" s="359" t="str">
        <f>IF(F90="","","Balise n°5")</f>
        <v/>
      </c>
      <c r="F89" s="360"/>
      <c r="G89" s="359"/>
      <c r="H89" s="360"/>
      <c r="I89" s="134"/>
      <c r="J89" s="363"/>
      <c r="K89" s="360"/>
      <c r="L89" s="359" t="str">
        <f>IF(L90="","","Balise n°2")</f>
        <v/>
      </c>
      <c r="M89" s="360"/>
      <c r="N89" s="359" t="str">
        <f>IF(O90="","","Balise n°5")</f>
        <v/>
      </c>
      <c r="O89" s="360"/>
      <c r="P89" s="359"/>
      <c r="Q89" s="363"/>
    </row>
    <row r="90" spans="1:17" ht="15" customHeight="1" x14ac:dyDescent="0.25">
      <c r="A90" s="364"/>
      <c r="B90" s="365"/>
      <c r="C90" s="109" t="str">
        <f>IF(INDEX('Balises - Cartes'!$B$9:$L$36,MATCH('Fiches de poinçonnages'!C81,'Balises - Cartes'!$B$9:$B$36,0),3)="","",INDEX('Balises - Cartes'!$B$9:$L$36,MATCH('Fiches de poinçonnages'!C81,'Balises - Cartes'!$B$9:$B$36,0),3))</f>
        <v/>
      </c>
      <c r="D90" s="132">
        <f>TIME(,,((M117/1000/$F$39)*60+'Départ - Arrivée'!$AG$12)*60+((M116/1000/$F$39)*60+'Départ - Arrivée'!$AG$12)*60)</f>
        <v>8.7962962962962968E-3</v>
      </c>
      <c r="E90" s="132">
        <f>TIME(,,((M120/1000/$F$39)*60+'Départ - Arrivée'!$AG$12)*60+((M119/1000/$F$39)*60+'Départ - Arrivée'!$AG$12)*60+((M118/1000/$F$39)*60+'Départ - Arrivée'!$AG$12)*60+((M117/1000/$F$39)*60+'Départ - Arrivée'!$AG$12)*60+((M116/1000/$F$39)*60+'Départ - Arrivée'!$AG$12)*60)</f>
        <v>1.2962962962962963E-2</v>
      </c>
      <c r="F90" s="109" t="str">
        <f>IF(INDEX('Balises - Cartes'!$B$9:$L$36,MATCH('Fiches de poinçonnages'!C81,'Balises - Cartes'!$B$9:$B$36,0),6)="","",INDEX('Balises - Cartes'!$B$9:$L$36,MATCH('Fiches de poinçonnages'!C81,'Balises - Cartes'!$B$9:$B$36,0),6))</f>
        <v/>
      </c>
      <c r="G90" s="370"/>
      <c r="H90" s="365"/>
      <c r="I90" s="134"/>
      <c r="J90" s="364"/>
      <c r="K90" s="365"/>
      <c r="L90" s="109" t="str">
        <f>IF(INDEX('Balises - Cartes'!$B$9:$L$36,MATCH('Fiches de poinçonnages'!L81,'Balises - Cartes'!$B$9:$B$36,0),3)="","",INDEX('Balises - Cartes'!$B$9:$L$36,MATCH('Fiches de poinçonnages'!L81,'Balises - Cartes'!$B$9:$B$36,0),3))</f>
        <v/>
      </c>
      <c r="M90" s="132">
        <f>TIME(,,((D117/1000/$F$39)*60+'Départ - Arrivée'!$AG$12)*60+((D116/1000/$F$39)*60+'Départ - Arrivée'!$AG$12)*60)</f>
        <v>8.7962962962962968E-3</v>
      </c>
      <c r="N90" s="132">
        <f>TIME(,,((D120/1000/$F$39)*60+'Départ - Arrivée'!$AG$12)*60+((D105/1000/$F$39)*60+'Départ - Arrivée'!$AG$12)*60+((D118/1000/$F$39)*60+'Départ - Arrivée'!$AG$12)*60+((D117/1000/$F$39)*60+'Départ - Arrivée'!$AG$12)*60+((D116/1000/$F$39)*60+'Départ - Arrivée'!$AG$12)*60)</f>
        <v>1.2962962962962963E-2</v>
      </c>
      <c r="O90" s="109" t="str">
        <f>IF(INDEX('Balises - Cartes'!$B$9:$L$36,MATCH('Fiches de poinçonnages'!L81,'Balises - Cartes'!$B$9:$B$36,0),6)="","",INDEX('Balises - Cartes'!$B$9:$L$36,MATCH('Fiches de poinçonnages'!L81,'Balises - Cartes'!$B$9:$B$36,0),6))</f>
        <v/>
      </c>
      <c r="P90" s="370"/>
      <c r="Q90" s="364"/>
    </row>
    <row r="91" spans="1:17" ht="15" customHeight="1" x14ac:dyDescent="0.25">
      <c r="A91" s="364"/>
      <c r="B91" s="365"/>
      <c r="C91" s="361" t="s">
        <v>113</v>
      </c>
      <c r="D91" s="362"/>
      <c r="E91" s="366" t="s">
        <v>114</v>
      </c>
      <c r="F91" s="367"/>
      <c r="G91" s="370"/>
      <c r="H91" s="365"/>
      <c r="I91" s="134"/>
      <c r="J91" s="364"/>
      <c r="K91" s="365"/>
      <c r="L91" s="361" t="s">
        <v>113</v>
      </c>
      <c r="M91" s="362"/>
      <c r="N91" s="366" t="s">
        <v>114</v>
      </c>
      <c r="O91" s="367"/>
      <c r="P91" s="370"/>
      <c r="Q91" s="364"/>
    </row>
    <row r="92" spans="1:17" ht="33" customHeight="1" x14ac:dyDescent="0.25">
      <c r="A92" s="364"/>
      <c r="B92" s="365"/>
      <c r="C92" s="356" t="str">
        <f>IF('Fiches de poinçonnages'!C90="","",INDEX('Description des balises'!$A$1:$C$76,MATCH('Fiches de poinçonnages'!C90,'Description des balises'!$A$1:$A$76,0),2))</f>
        <v/>
      </c>
      <c r="D92" s="357"/>
      <c r="E92" s="356" t="str">
        <f>IF('Fiches de poinçonnages'!F90="","",INDEX('Description des balises'!$A$1:$C$76,MATCH('Fiches de poinçonnages'!F90,'Description des balises'!$A$1:$A$76,0),2))</f>
        <v/>
      </c>
      <c r="F92" s="357"/>
      <c r="G92" s="370"/>
      <c r="H92" s="365"/>
      <c r="I92" s="134"/>
      <c r="J92" s="364"/>
      <c r="K92" s="365"/>
      <c r="L92" s="356" t="str">
        <f>IF('Fiches de poinçonnages'!L90="","",INDEX('Description des balises'!$A$1:$C$76,MATCH('Fiches de poinçonnages'!L90,'Description des balises'!$A$1:$A$76,0),2))</f>
        <v/>
      </c>
      <c r="M92" s="357"/>
      <c r="N92" s="356" t="str">
        <f>IF('Fiches de poinçonnages'!O90="","",INDEX('Description des balises'!$A$1:$C$76,MATCH('Fiches de poinçonnages'!O90,'Description des balises'!$A$1:$A$76,0),2))</f>
        <v/>
      </c>
      <c r="O92" s="357"/>
      <c r="P92" s="402"/>
      <c r="Q92" s="396"/>
    </row>
    <row r="93" spans="1:17" ht="15" customHeight="1" x14ac:dyDescent="0.25">
      <c r="A93" s="363"/>
      <c r="B93" s="360"/>
      <c r="C93" s="359" t="str">
        <f>IF(C94="","","Balise n°3")</f>
        <v/>
      </c>
      <c r="D93" s="360"/>
      <c r="E93" s="359" t="str">
        <f>IF(F94="","","Balise n°6")</f>
        <v/>
      </c>
      <c r="F93" s="360"/>
      <c r="G93" s="363"/>
      <c r="H93" s="360"/>
      <c r="I93" s="134"/>
      <c r="J93" s="363"/>
      <c r="K93" s="360"/>
      <c r="L93" s="359" t="str">
        <f>IF(L94="","","Balise n°3")</f>
        <v/>
      </c>
      <c r="M93" s="360"/>
      <c r="N93" s="359" t="str">
        <f>IF(O94="","","Balise n°6")</f>
        <v/>
      </c>
      <c r="O93" s="360"/>
      <c r="P93" s="363"/>
      <c r="Q93" s="363"/>
    </row>
    <row r="94" spans="1:17" ht="15" customHeight="1" x14ac:dyDescent="0.25">
      <c r="A94" s="364"/>
      <c r="B94" s="365"/>
      <c r="C94" s="109" t="str">
        <f>IF(INDEX('Balises - Cartes'!$B$9:$L$36,MATCH('Fiches de poinçonnages'!C81,'Balises - Cartes'!$B$9:$B$36,0),4)="","",INDEX('Balises - Cartes'!$B$9:$L$36,MATCH('Fiches de poinçonnages'!C81,'Balises - Cartes'!$B$9:$B$36,0),4))</f>
        <v/>
      </c>
      <c r="D94" s="132">
        <f>TIME(,,((M118/1000/$F$39)*60+'Départ - Arrivée'!$AG$12)*60+((M117/1000/$F$39)*60+'Départ - Arrivée'!$AG$12)*60+((M116/1000/$F$39)*60+'Départ - Arrivée'!$AG$12)*60)</f>
        <v>1.0185185185185184E-2</v>
      </c>
      <c r="E94" s="132">
        <f>TIME(,,((M121/1000/$F$39)*60+'Départ - Arrivée'!$AG$12)*60+((M120/1000/$F$39)*60+'Départ - Arrivée'!$AG$12)*60+((M119/1000/$F$39)*60+'Départ - Arrivée'!$AG$12)*60+((M118/1000/$F$39)*60+'Départ - Arrivée'!$AG$12)*60+((M117/1000/$F$39)*60+'Départ - Arrivée'!$AG$12)*60+((M116/1000/$F$39)*60+'Départ - Arrivée'!$AG$12)*60)</f>
        <v>1.4351851851851852E-2</v>
      </c>
      <c r="F94" s="109" t="str">
        <f>IF(INDEX('Balises - Cartes'!$B$9:$L$36,MATCH('Fiches de poinçonnages'!C81,'Balises - Cartes'!$B$9:$B$36,0),7)="","",INDEX('Balises - Cartes'!$B$9:$L$36,MATCH('Fiches de poinçonnages'!C81,'Balises - Cartes'!$B$9:$B$36,0),7))</f>
        <v/>
      </c>
      <c r="G94" s="364"/>
      <c r="H94" s="365"/>
      <c r="I94" s="134"/>
      <c r="J94" s="364"/>
      <c r="K94" s="365"/>
      <c r="L94" s="109" t="str">
        <f>IF(INDEX('Balises - Cartes'!$B$9:$L$36,MATCH('Fiches de poinçonnages'!L81,'Balises - Cartes'!$B$9:$B$36,0),4)="","",INDEX('Balises - Cartes'!$B$9:$L$36,MATCH('Fiches de poinçonnages'!L81,'Balises - Cartes'!$B$9:$B$36,0),4))</f>
        <v/>
      </c>
      <c r="M94" s="132">
        <f>TIME(,,((D118/1000/$F$39)*60+'Départ - Arrivée'!$AG$12)*60+((D117/1000/$F$39)*60+'Départ - Arrivée'!$AG$12)*60+((D116/1000/$F$39)*60+'Départ - Arrivée'!$AG$12)*60)</f>
        <v>1.0185185185185184E-2</v>
      </c>
      <c r="N94" s="132">
        <f>TIME(,,((D121/1000/$F$39)*60+'Départ - Arrivée'!$AG$12)*60+((D120/1000/$F$39)*60+'Départ - Arrivée'!$AG$12)*60+((D105/1000/$F$39)*60+'Départ - Arrivée'!$AG$12)*60+((D118/1000/$F$39)*60+'Départ - Arrivée'!$AG$12)*60+((D117/1000/$F$39)*60+'Départ - Arrivée'!$AG$12)*60+((D116/1000/$F$39)*60+'Départ - Arrivée'!$AG$12)*60)</f>
        <v>1.4351851851851852E-2</v>
      </c>
      <c r="O94" s="109" t="str">
        <f>IF(INDEX('Balises - Cartes'!$B$9:$L$36,MATCH('Fiches de poinçonnages'!L81,'Balises - Cartes'!$B$9:$B$36,0),7)="","",INDEX('Balises - Cartes'!$B$9:$L$36,MATCH('Fiches de poinçonnages'!L81,'Balises - Cartes'!$B$9:$B$36,0),7))</f>
        <v/>
      </c>
      <c r="P94" s="364"/>
      <c r="Q94" s="364"/>
    </row>
    <row r="95" spans="1:17" ht="15" customHeight="1" x14ac:dyDescent="0.25">
      <c r="A95" s="364"/>
      <c r="B95" s="365"/>
      <c r="C95" s="361" t="s">
        <v>113</v>
      </c>
      <c r="D95" s="381"/>
      <c r="E95" s="366" t="s">
        <v>114</v>
      </c>
      <c r="F95" s="367"/>
      <c r="G95" s="364"/>
      <c r="H95" s="365"/>
      <c r="I95" s="134"/>
      <c r="J95" s="364"/>
      <c r="K95" s="365"/>
      <c r="L95" s="361" t="s">
        <v>113</v>
      </c>
      <c r="M95" s="381"/>
      <c r="N95" s="366" t="s">
        <v>114</v>
      </c>
      <c r="O95" s="367"/>
      <c r="P95" s="364"/>
      <c r="Q95" s="364"/>
    </row>
    <row r="96" spans="1:17" ht="33" customHeight="1" x14ac:dyDescent="0.25">
      <c r="A96" s="396"/>
      <c r="B96" s="397"/>
      <c r="C96" s="376" t="str">
        <f>IF('Fiches de poinçonnages'!C94="","",INDEX('Description des balises'!$A$1:$C$76,MATCH('Fiches de poinçonnages'!C94,'Description des balises'!$A$1:$A$76,0),2))</f>
        <v/>
      </c>
      <c r="D96" s="377"/>
      <c r="E96" s="376" t="str">
        <f>IF('Fiches de poinçonnages'!F94="","",INDEX('Description des balises'!$A$1:$C$76,MATCH('Fiches de poinçonnages'!F94,'Description des balises'!$A$1:$A$76,0),2))</f>
        <v/>
      </c>
      <c r="F96" s="377"/>
      <c r="G96" s="396"/>
      <c r="H96" s="397"/>
      <c r="I96" s="108"/>
      <c r="J96" s="396"/>
      <c r="K96" s="397"/>
      <c r="L96" s="376" t="str">
        <f>IF('Fiches de poinçonnages'!L94="","",INDEX('Description des balises'!$A$1:$C$76,MATCH('Fiches de poinçonnages'!L94,'Description des balises'!$A$1:$A$76,0),2))</f>
        <v/>
      </c>
      <c r="M96" s="377"/>
      <c r="N96" s="376" t="str">
        <f>IF('Fiches de poinçonnages'!O94="","",INDEX('Description des balises'!$A$1:$C$76,MATCH('Fiches de poinçonnages'!O94,'Description des balises'!$A$1:$A$76,0),2))</f>
        <v/>
      </c>
      <c r="O96" s="377"/>
      <c r="P96" s="396"/>
      <c r="Q96" s="396"/>
    </row>
    <row r="97" spans="1:17" ht="15" customHeight="1" x14ac:dyDescent="0.25">
      <c r="A97" s="395"/>
      <c r="B97" s="395"/>
      <c r="C97" s="394"/>
      <c r="D97" s="394"/>
      <c r="E97" s="394"/>
      <c r="F97" s="394"/>
      <c r="G97" s="395"/>
      <c r="H97" s="395"/>
      <c r="I97" s="135"/>
      <c r="J97" s="394"/>
      <c r="K97" s="394"/>
      <c r="L97" s="394"/>
      <c r="M97" s="394"/>
      <c r="N97" s="394"/>
      <c r="O97" s="394"/>
      <c r="P97" s="394"/>
      <c r="Q97" s="394"/>
    </row>
    <row r="98" spans="1:17" ht="21" customHeight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</row>
    <row r="99" spans="1:17" ht="21" customHeight="1" x14ac:dyDescent="0.25">
      <c r="A99" s="77"/>
      <c r="B99" s="421" t="str">
        <f>'Balises - Cartes'!$B$2</f>
        <v>(nom de votre établissement)</v>
      </c>
      <c r="C99" s="421"/>
      <c r="D99" s="421"/>
      <c r="E99" s="421"/>
      <c r="F99" s="421"/>
      <c r="G99" s="421"/>
      <c r="H99" s="77"/>
      <c r="I99" s="77"/>
      <c r="J99" s="77"/>
      <c r="K99" s="421" t="str">
        <f>'Balises - Cartes'!$B$2</f>
        <v>(nom de votre établissement)</v>
      </c>
      <c r="L99" s="421"/>
      <c r="M99" s="421"/>
      <c r="N99" s="421"/>
      <c r="O99" s="421"/>
      <c r="P99" s="421"/>
    </row>
    <row r="100" spans="1:17" ht="21" customHeight="1" x14ac:dyDescent="0.25">
      <c r="A100" s="77"/>
      <c r="B100" s="405" t="s">
        <v>20</v>
      </c>
      <c r="C100" s="406"/>
      <c r="D100" s="407"/>
      <c r="E100" s="416" t="str">
        <f>$E$37</f>
        <v>Niveaux</v>
      </c>
      <c r="F100" s="417" t="s">
        <v>12</v>
      </c>
      <c r="G100" s="417" t="s">
        <v>124</v>
      </c>
      <c r="H100" s="77"/>
      <c r="I100" s="77"/>
      <c r="J100" s="77"/>
      <c r="K100" s="405" t="s">
        <v>20</v>
      </c>
      <c r="L100" s="406"/>
      <c r="M100" s="407"/>
      <c r="N100" s="416" t="str">
        <f>$E$37</f>
        <v>Niveaux</v>
      </c>
      <c r="O100" s="417" t="s">
        <v>12</v>
      </c>
      <c r="P100" s="417" t="s">
        <v>124</v>
      </c>
    </row>
    <row r="101" spans="1:17" ht="21" customHeight="1" x14ac:dyDescent="0.25">
      <c r="A101" s="77"/>
      <c r="B101" s="408"/>
      <c r="C101" s="409"/>
      <c r="D101" s="410"/>
      <c r="E101" s="416"/>
      <c r="F101" s="418"/>
      <c r="G101" s="418"/>
      <c r="H101" s="77"/>
      <c r="I101" s="77"/>
      <c r="J101" s="77"/>
      <c r="K101" s="408"/>
      <c r="L101" s="409"/>
      <c r="M101" s="410"/>
      <c r="N101" s="416"/>
      <c r="O101" s="418"/>
      <c r="P101" s="418"/>
    </row>
    <row r="102" spans="1:17" ht="21" customHeight="1" x14ac:dyDescent="0.25">
      <c r="A102" s="77"/>
      <c r="B102" s="414" t="s">
        <v>39</v>
      </c>
      <c r="C102" s="415"/>
      <c r="D102" s="96">
        <f>'D6'!$AB$47</f>
        <v>1155.5912538609834</v>
      </c>
      <c r="E102" s="97" t="str">
        <f>$E$39</f>
        <v>Marche</v>
      </c>
      <c r="F102" s="114">
        <f>'D6'!$AA$4</f>
        <v>8</v>
      </c>
      <c r="G102" s="115">
        <f>'D6'!$AB$4</f>
        <v>1.3425925925925924E-2</v>
      </c>
      <c r="H102" s="77"/>
      <c r="I102" s="77"/>
      <c r="J102" s="77"/>
      <c r="K102" s="414" t="s">
        <v>39</v>
      </c>
      <c r="L102" s="415"/>
      <c r="M102" s="96">
        <f>'D5'!$AB$47</f>
        <v>1155.5912538609834</v>
      </c>
      <c r="N102" s="97" t="str">
        <f>$E$39</f>
        <v>Marche</v>
      </c>
      <c r="O102" s="114">
        <f>'D5'!$AA$4</f>
        <v>8</v>
      </c>
      <c r="P102" s="115">
        <f>'D5'!$AB$4</f>
        <v>1.3425925925925924E-2</v>
      </c>
    </row>
    <row r="103" spans="1:17" ht="21" customHeight="1" x14ac:dyDescent="0.25">
      <c r="A103" s="77"/>
      <c r="B103" s="422" t="s">
        <v>38</v>
      </c>
      <c r="C103" s="423"/>
      <c r="D103" s="96">
        <f>'D6'!$AB$48</f>
        <v>0</v>
      </c>
      <c r="E103" s="97">
        <f>$E$40</f>
        <v>1</v>
      </c>
      <c r="F103" s="114">
        <f>'D6'!$AA$5</f>
        <v>9</v>
      </c>
      <c r="G103" s="115">
        <f>'D6'!$AB$5</f>
        <v>1.2083333333333333E-2</v>
      </c>
      <c r="H103" s="77"/>
      <c r="I103" s="77"/>
      <c r="J103" s="77"/>
      <c r="K103" s="422" t="s">
        <v>38</v>
      </c>
      <c r="L103" s="423"/>
      <c r="M103" s="96">
        <f>'D5'!$AB$48</f>
        <v>0</v>
      </c>
      <c r="N103" s="97">
        <f>$E$40</f>
        <v>1</v>
      </c>
      <c r="O103" s="114">
        <f>'D5'!$AA$5</f>
        <v>9</v>
      </c>
      <c r="P103" s="115">
        <f>'D5'!$AB$5</f>
        <v>1.2083333333333333E-2</v>
      </c>
    </row>
    <row r="104" spans="1:17" ht="21" customHeight="1" x14ac:dyDescent="0.25">
      <c r="A104" s="77"/>
      <c r="B104" s="422" t="s">
        <v>37</v>
      </c>
      <c r="C104" s="423"/>
      <c r="D104" s="96">
        <f>'D6'!$AB$49</f>
        <v>0</v>
      </c>
      <c r="E104" s="97">
        <f>$E$41</f>
        <v>2</v>
      </c>
      <c r="F104" s="114">
        <f>'D6'!$AA$6</f>
        <v>10</v>
      </c>
      <c r="G104" s="115">
        <f>'D6'!$AB$6</f>
        <v>1.1018518518518518E-2</v>
      </c>
      <c r="H104" s="77"/>
      <c r="I104" s="77"/>
      <c r="J104" s="77"/>
      <c r="K104" s="422" t="s">
        <v>37</v>
      </c>
      <c r="L104" s="423"/>
      <c r="M104" s="96">
        <f>'D5'!$AB$49</f>
        <v>0</v>
      </c>
      <c r="N104" s="97">
        <f>$E$41</f>
        <v>2</v>
      </c>
      <c r="O104" s="114">
        <f>'D5'!$AA$6</f>
        <v>10</v>
      </c>
      <c r="P104" s="115">
        <f>'D5'!$AB$6</f>
        <v>1.1018518518518518E-2</v>
      </c>
    </row>
    <row r="105" spans="1:17" ht="21" customHeight="1" x14ac:dyDescent="0.25">
      <c r="A105" s="77"/>
      <c r="B105" s="422" t="s">
        <v>36</v>
      </c>
      <c r="C105" s="423"/>
      <c r="D105" s="96">
        <f>'D6'!$AB$50</f>
        <v>0</v>
      </c>
      <c r="E105" s="97">
        <f>$E$42</f>
        <v>3</v>
      </c>
      <c r="F105" s="114">
        <f>'D6'!$AA$7</f>
        <v>11</v>
      </c>
      <c r="G105" s="115">
        <f>'D6'!$AB$7</f>
        <v>1.0138888888888888E-2</v>
      </c>
      <c r="H105" s="77"/>
      <c r="I105" s="77"/>
      <c r="J105" s="77"/>
      <c r="K105" s="422" t="s">
        <v>36</v>
      </c>
      <c r="L105" s="423"/>
      <c r="M105" s="96">
        <f>'D5'!$AB$50</f>
        <v>0</v>
      </c>
      <c r="N105" s="97">
        <f>$E$42</f>
        <v>3</v>
      </c>
      <c r="O105" s="114">
        <f>'D5'!$AA$7</f>
        <v>11</v>
      </c>
      <c r="P105" s="115">
        <f>'D5'!$AB$7</f>
        <v>1.0138888888888888E-2</v>
      </c>
    </row>
    <row r="106" spans="1:17" ht="21" customHeight="1" x14ac:dyDescent="0.25">
      <c r="A106" s="77"/>
      <c r="B106" s="398" t="s">
        <v>117</v>
      </c>
      <c r="C106" s="399"/>
      <c r="D106" s="96">
        <f>'D6'!$AB$51</f>
        <v>0</v>
      </c>
      <c r="E106" s="97">
        <f>$E$43</f>
        <v>4</v>
      </c>
      <c r="F106" s="114">
        <f>'D6'!$AA$8</f>
        <v>12</v>
      </c>
      <c r="G106" s="115">
        <f>'D6'!$AB$8</f>
        <v>9.4097222222222238E-3</v>
      </c>
      <c r="H106" s="77"/>
      <c r="I106" s="77"/>
      <c r="J106" s="77"/>
      <c r="K106" s="398" t="s">
        <v>117</v>
      </c>
      <c r="L106" s="399"/>
      <c r="M106" s="96">
        <f>'D5'!$AB$51</f>
        <v>0</v>
      </c>
      <c r="N106" s="97">
        <f>$E$43</f>
        <v>4</v>
      </c>
      <c r="O106" s="114">
        <f>'D5'!$AA$8</f>
        <v>12</v>
      </c>
      <c r="P106" s="115">
        <f>'D5'!$AB$8</f>
        <v>9.4097222222222238E-3</v>
      </c>
    </row>
    <row r="107" spans="1:17" ht="21" customHeight="1" x14ac:dyDescent="0.25">
      <c r="A107" s="77"/>
      <c r="B107" s="398" t="s">
        <v>118</v>
      </c>
      <c r="C107" s="399"/>
      <c r="D107" s="96">
        <f>'D6'!$AB$52</f>
        <v>0</v>
      </c>
      <c r="E107" s="97">
        <f>$E$44</f>
        <v>5</v>
      </c>
      <c r="F107" s="114">
        <f>'D6'!$AA$9</f>
        <v>13</v>
      </c>
      <c r="G107" s="115">
        <f>'D6'!$AB$9</f>
        <v>8.7962962962962968E-3</v>
      </c>
      <c r="H107" s="77"/>
      <c r="I107" s="77"/>
      <c r="J107" s="77"/>
      <c r="K107" s="398" t="s">
        <v>118</v>
      </c>
      <c r="L107" s="399"/>
      <c r="M107" s="96">
        <f>'D5'!$AB$52</f>
        <v>0</v>
      </c>
      <c r="N107" s="97">
        <f>$E$44</f>
        <v>5</v>
      </c>
      <c r="O107" s="114">
        <f>'D5'!$AA$9</f>
        <v>13</v>
      </c>
      <c r="P107" s="115">
        <f>'D5'!$AB$9</f>
        <v>8.7962962962962968E-3</v>
      </c>
    </row>
    <row r="108" spans="1:17" ht="21" customHeight="1" x14ac:dyDescent="0.25">
      <c r="A108" s="77"/>
      <c r="B108" s="414" t="s">
        <v>112</v>
      </c>
      <c r="C108" s="415"/>
      <c r="D108" s="96">
        <f>'D6'!$AB$53</f>
        <v>1155.5912538609834</v>
      </c>
      <c r="E108" s="97">
        <f>$E$45</f>
        <v>6</v>
      </c>
      <c r="F108" s="114">
        <f>'D6'!$AA$10</f>
        <v>14</v>
      </c>
      <c r="G108" s="115">
        <f>'D6'!$AB$10</f>
        <v>8.2638888888888883E-3</v>
      </c>
      <c r="H108" s="77"/>
      <c r="I108" s="77"/>
      <c r="J108" s="77"/>
      <c r="K108" s="414" t="s">
        <v>112</v>
      </c>
      <c r="L108" s="415"/>
      <c r="M108" s="96">
        <f>'D5'!$AB$53</f>
        <v>1155.5912538609834</v>
      </c>
      <c r="N108" s="97">
        <f>$E$45</f>
        <v>6</v>
      </c>
      <c r="O108" s="114">
        <f>'D5'!$AA$10</f>
        <v>14</v>
      </c>
      <c r="P108" s="115">
        <f>'D5'!$AB$10</f>
        <v>8.2638888888888883E-3</v>
      </c>
    </row>
    <row r="109" spans="1:17" ht="21" customHeight="1" x14ac:dyDescent="0.25">
      <c r="A109" s="77"/>
      <c r="B109" s="388" t="s">
        <v>116</v>
      </c>
      <c r="C109" s="390">
        <f>'D6'!$B$88</f>
        <v>2311.1825077219669</v>
      </c>
      <c r="D109" s="392" t="s">
        <v>10</v>
      </c>
      <c r="E109" s="97">
        <f>$E$46</f>
        <v>7</v>
      </c>
      <c r="F109" s="114">
        <f>'D6'!$AA$11</f>
        <v>15</v>
      </c>
      <c r="G109" s="115">
        <f>'D6'!$AB$11</f>
        <v>7.8009259259259256E-3</v>
      </c>
      <c r="H109" s="77"/>
      <c r="I109" s="77"/>
      <c r="J109" s="77"/>
      <c r="K109" s="388" t="s">
        <v>116</v>
      </c>
      <c r="L109" s="390">
        <f>'D5'!$B$88</f>
        <v>2311.1825077219669</v>
      </c>
      <c r="M109" s="392" t="s">
        <v>10</v>
      </c>
      <c r="N109" s="97">
        <f>$E$46</f>
        <v>7</v>
      </c>
      <c r="O109" s="114">
        <f>'D5'!$AA$11</f>
        <v>15</v>
      </c>
      <c r="P109" s="115">
        <f>'D5'!$AB$11</f>
        <v>7.8009259259259256E-3</v>
      </c>
    </row>
    <row r="110" spans="1:17" ht="21" customHeight="1" x14ac:dyDescent="0.25">
      <c r="B110" s="389"/>
      <c r="C110" s="391"/>
      <c r="D110" s="393"/>
      <c r="E110" s="97">
        <f>$E$47</f>
        <v>8</v>
      </c>
      <c r="F110" s="114">
        <f>'D6'!$AA$12</f>
        <v>16</v>
      </c>
      <c r="G110" s="115">
        <f>'D6'!$AB$12</f>
        <v>7.4074074074074068E-3</v>
      </c>
      <c r="K110" s="389"/>
      <c r="L110" s="391"/>
      <c r="M110" s="393"/>
      <c r="N110" s="97">
        <f>$E$47</f>
        <v>8</v>
      </c>
      <c r="O110" s="114">
        <f>'D5'!$AA$12</f>
        <v>16</v>
      </c>
      <c r="P110" s="115">
        <f>'D5'!$AB$12</f>
        <v>7.4074074074074068E-3</v>
      </c>
    </row>
    <row r="111" spans="1:17" ht="21" customHeight="1" x14ac:dyDescent="0.25">
      <c r="B111" s="374" t="s">
        <v>122</v>
      </c>
      <c r="C111" s="374"/>
      <c r="D111" s="98" t="str">
        <f>'Départ - Arrivée'!$AE$12</f>
        <v>Vestiaire Sud</v>
      </c>
      <c r="E111" s="98"/>
      <c r="F111" s="98"/>
      <c r="G111" s="98"/>
      <c r="K111" s="374" t="s">
        <v>122</v>
      </c>
      <c r="L111" s="374"/>
      <c r="M111" s="98" t="str">
        <f>'Départ - Arrivée'!$AE$12</f>
        <v>Vestiaire Sud</v>
      </c>
      <c r="N111" s="98"/>
      <c r="O111" s="98"/>
      <c r="P111" s="98"/>
    </row>
    <row r="112" spans="1:17" ht="21" customHeight="1" x14ac:dyDescent="0.25">
      <c r="B112" s="98"/>
      <c r="C112" s="98"/>
      <c r="D112" s="98"/>
      <c r="E112" s="98"/>
      <c r="F112" s="98"/>
      <c r="G112" s="98"/>
    </row>
    <row r="113" spans="1:17" ht="21" customHeight="1" x14ac:dyDescent="0.25">
      <c r="B113" s="421" t="str">
        <f>'Balises - Cartes'!$B$2</f>
        <v>(nom de votre établissement)</v>
      </c>
      <c r="C113" s="421"/>
      <c r="D113" s="421"/>
      <c r="E113" s="421"/>
      <c r="F113" s="421"/>
      <c r="G113" s="421"/>
      <c r="K113" s="421" t="str">
        <f>'Balises - Cartes'!$B$2</f>
        <v>(nom de votre établissement)</v>
      </c>
      <c r="L113" s="421"/>
      <c r="M113" s="421"/>
      <c r="N113" s="421"/>
      <c r="O113" s="421"/>
      <c r="P113" s="421"/>
    </row>
    <row r="114" spans="1:17" ht="21" customHeight="1" x14ac:dyDescent="0.25">
      <c r="B114" s="405" t="s">
        <v>20</v>
      </c>
      <c r="C114" s="406"/>
      <c r="D114" s="407"/>
      <c r="E114" s="416" t="str">
        <f>$E$37</f>
        <v>Niveaux</v>
      </c>
      <c r="F114" s="417" t="s">
        <v>12</v>
      </c>
      <c r="G114" s="417" t="s">
        <v>124</v>
      </c>
      <c r="K114" s="405" t="s">
        <v>20</v>
      </c>
      <c r="L114" s="406"/>
      <c r="M114" s="407"/>
      <c r="N114" s="416" t="str">
        <f>$E$37</f>
        <v>Niveaux</v>
      </c>
      <c r="O114" s="417" t="s">
        <v>12</v>
      </c>
      <c r="P114" s="417" t="s">
        <v>124</v>
      </c>
    </row>
    <row r="115" spans="1:17" ht="21" customHeight="1" x14ac:dyDescent="0.25">
      <c r="B115" s="408"/>
      <c r="C115" s="409"/>
      <c r="D115" s="410"/>
      <c r="E115" s="416"/>
      <c r="F115" s="418"/>
      <c r="G115" s="418"/>
      <c r="K115" s="408"/>
      <c r="L115" s="409"/>
      <c r="M115" s="410"/>
      <c r="N115" s="416"/>
      <c r="O115" s="418"/>
      <c r="P115" s="418"/>
    </row>
    <row r="116" spans="1:17" ht="21" customHeight="1" x14ac:dyDescent="0.25">
      <c r="B116" s="414" t="s">
        <v>39</v>
      </c>
      <c r="C116" s="415"/>
      <c r="D116" s="96">
        <f>'D8'!$AB$47</f>
        <v>1155.5912538609834</v>
      </c>
      <c r="E116" s="97" t="str">
        <f>$E$39</f>
        <v>Marche</v>
      </c>
      <c r="F116" s="114">
        <f>'D8'!$AA$4</f>
        <v>8</v>
      </c>
      <c r="G116" s="115">
        <f>'D8'!$AB$4</f>
        <v>1.3425925925925924E-2</v>
      </c>
      <c r="K116" s="414" t="s">
        <v>39</v>
      </c>
      <c r="L116" s="415"/>
      <c r="M116" s="96">
        <f>'D7'!$AB$47</f>
        <v>1155.5912538609834</v>
      </c>
      <c r="N116" s="97" t="str">
        <f>$E$39</f>
        <v>Marche</v>
      </c>
      <c r="O116" s="114">
        <f>'D7'!$AA$4</f>
        <v>8</v>
      </c>
      <c r="P116" s="115">
        <f>'D7'!$AB$4</f>
        <v>1.3425925925925924E-2</v>
      </c>
    </row>
    <row r="117" spans="1:17" ht="21" customHeight="1" x14ac:dyDescent="0.25">
      <c r="B117" s="422" t="s">
        <v>38</v>
      </c>
      <c r="C117" s="423"/>
      <c r="D117" s="96">
        <f>'D8'!$AB$48</f>
        <v>0</v>
      </c>
      <c r="E117" s="97">
        <f>$E$40</f>
        <v>1</v>
      </c>
      <c r="F117" s="114">
        <f>'D8'!$AA$5</f>
        <v>9</v>
      </c>
      <c r="G117" s="115">
        <f>'D8'!$AB$5</f>
        <v>1.2083333333333333E-2</v>
      </c>
      <c r="K117" s="422" t="s">
        <v>38</v>
      </c>
      <c r="L117" s="423"/>
      <c r="M117" s="96">
        <f>'D7'!$AB$48</f>
        <v>0</v>
      </c>
      <c r="N117" s="97">
        <f>$E$40</f>
        <v>1</v>
      </c>
      <c r="O117" s="114">
        <f>'D7'!$AA$5</f>
        <v>9</v>
      </c>
      <c r="P117" s="115">
        <f>'D7'!$AB$5</f>
        <v>1.2083333333333333E-2</v>
      </c>
    </row>
    <row r="118" spans="1:17" ht="21" customHeight="1" x14ac:dyDescent="0.25">
      <c r="B118" s="422" t="s">
        <v>37</v>
      </c>
      <c r="C118" s="423"/>
      <c r="D118" s="96">
        <f>'D8'!$AB$49</f>
        <v>0</v>
      </c>
      <c r="E118" s="97">
        <f>$E$41</f>
        <v>2</v>
      </c>
      <c r="F118" s="114">
        <f>'D8'!$AA$6</f>
        <v>10</v>
      </c>
      <c r="G118" s="115">
        <f>'D8'!$AB$6</f>
        <v>1.1018518518518518E-2</v>
      </c>
      <c r="K118" s="422" t="s">
        <v>37</v>
      </c>
      <c r="L118" s="423"/>
      <c r="M118" s="96">
        <f>'D7'!$AB$49</f>
        <v>0</v>
      </c>
      <c r="N118" s="97">
        <f>$E$41</f>
        <v>2</v>
      </c>
      <c r="O118" s="114">
        <f>'D7'!$AA$6</f>
        <v>10</v>
      </c>
      <c r="P118" s="115">
        <f>'D7'!$AB$6</f>
        <v>1.1018518518518518E-2</v>
      </c>
    </row>
    <row r="119" spans="1:17" ht="21" customHeight="1" x14ac:dyDescent="0.25">
      <c r="B119" s="422" t="s">
        <v>36</v>
      </c>
      <c r="C119" s="423"/>
      <c r="D119" s="96">
        <f>'D8'!$AB$50</f>
        <v>0</v>
      </c>
      <c r="E119" s="97">
        <f>$E$42</f>
        <v>3</v>
      </c>
      <c r="F119" s="114">
        <f>'D8'!$AA$7</f>
        <v>11</v>
      </c>
      <c r="G119" s="115">
        <f>'D8'!$AB$7</f>
        <v>1.0138888888888888E-2</v>
      </c>
      <c r="K119" s="422" t="s">
        <v>36</v>
      </c>
      <c r="L119" s="423"/>
      <c r="M119" s="96">
        <f>'D7'!$AB$50</f>
        <v>0</v>
      </c>
      <c r="N119" s="97">
        <f>$E$42</f>
        <v>3</v>
      </c>
      <c r="O119" s="114">
        <f>'D7'!$AA$7</f>
        <v>11</v>
      </c>
      <c r="P119" s="115">
        <f>'D7'!$AB$7</f>
        <v>1.0138888888888888E-2</v>
      </c>
    </row>
    <row r="120" spans="1:17" ht="21" customHeight="1" x14ac:dyDescent="0.25">
      <c r="B120" s="398" t="s">
        <v>117</v>
      </c>
      <c r="C120" s="399"/>
      <c r="D120" s="96">
        <f>'D8'!$AB$51</f>
        <v>0</v>
      </c>
      <c r="E120" s="97">
        <f>$E$43</f>
        <v>4</v>
      </c>
      <c r="F120" s="114">
        <f>'D8'!$AA$8</f>
        <v>12</v>
      </c>
      <c r="G120" s="115">
        <f>'D8'!$AB$8</f>
        <v>9.4097222222222238E-3</v>
      </c>
      <c r="K120" s="398" t="s">
        <v>117</v>
      </c>
      <c r="L120" s="399"/>
      <c r="M120" s="96">
        <f>'D7'!$AB$51</f>
        <v>0</v>
      </c>
      <c r="N120" s="97">
        <f>$E$43</f>
        <v>4</v>
      </c>
      <c r="O120" s="114">
        <f>'D7'!$AA$8</f>
        <v>12</v>
      </c>
      <c r="P120" s="115">
        <f>'D7'!$AB$8</f>
        <v>9.4097222222222238E-3</v>
      </c>
    </row>
    <row r="121" spans="1:17" ht="21" customHeight="1" x14ac:dyDescent="0.25">
      <c r="B121" s="398" t="s">
        <v>118</v>
      </c>
      <c r="C121" s="399"/>
      <c r="D121" s="96">
        <f>'D8'!$AB$52</f>
        <v>0</v>
      </c>
      <c r="E121" s="97">
        <f>$E$44</f>
        <v>5</v>
      </c>
      <c r="F121" s="114">
        <f>'D8'!$AA$9</f>
        <v>13</v>
      </c>
      <c r="G121" s="115">
        <f>'D8'!$AB$9</f>
        <v>8.7962962962962968E-3</v>
      </c>
      <c r="K121" s="398" t="s">
        <v>118</v>
      </c>
      <c r="L121" s="399"/>
      <c r="M121" s="96">
        <f>'D7'!$AB$52</f>
        <v>0</v>
      </c>
      <c r="N121" s="97">
        <f>$E$44</f>
        <v>5</v>
      </c>
      <c r="O121" s="114">
        <f>'D7'!$AA$9</f>
        <v>13</v>
      </c>
      <c r="P121" s="115">
        <f>'D7'!$AB$9</f>
        <v>8.7962962962962968E-3</v>
      </c>
    </row>
    <row r="122" spans="1:17" ht="21" customHeight="1" x14ac:dyDescent="0.25">
      <c r="B122" s="414" t="s">
        <v>112</v>
      </c>
      <c r="C122" s="415"/>
      <c r="D122" s="96">
        <f>'D8'!$AB$53</f>
        <v>1155.5912538609834</v>
      </c>
      <c r="E122" s="97">
        <f>$E$45</f>
        <v>6</v>
      </c>
      <c r="F122" s="114">
        <f>'D8'!$AA$10</f>
        <v>14</v>
      </c>
      <c r="G122" s="115">
        <f>'D8'!$AB$10</f>
        <v>8.2638888888888883E-3</v>
      </c>
      <c r="K122" s="414" t="s">
        <v>112</v>
      </c>
      <c r="L122" s="415"/>
      <c r="M122" s="96">
        <f>'D7'!$AB$53</f>
        <v>1155.5912538609834</v>
      </c>
      <c r="N122" s="97">
        <f>$E$45</f>
        <v>6</v>
      </c>
      <c r="O122" s="114">
        <f>'D7'!$AA$10</f>
        <v>14</v>
      </c>
      <c r="P122" s="115">
        <f>'D7'!$AB$10</f>
        <v>8.2638888888888883E-3</v>
      </c>
    </row>
    <row r="123" spans="1:17" ht="21" customHeight="1" x14ac:dyDescent="0.25">
      <c r="B123" s="388" t="s">
        <v>116</v>
      </c>
      <c r="C123" s="390">
        <f>'D8'!$B$88</f>
        <v>2311.1825077219669</v>
      </c>
      <c r="D123" s="392" t="s">
        <v>10</v>
      </c>
      <c r="E123" s="97">
        <f>$E$46</f>
        <v>7</v>
      </c>
      <c r="F123" s="114">
        <f>'D8'!$AA$11</f>
        <v>15</v>
      </c>
      <c r="G123" s="115">
        <f>'D8'!$AB$11</f>
        <v>7.8009259259259256E-3</v>
      </c>
      <c r="K123" s="388" t="s">
        <v>116</v>
      </c>
      <c r="L123" s="390">
        <f>'D7'!$B$88</f>
        <v>2311.1825077219669</v>
      </c>
      <c r="M123" s="392" t="s">
        <v>10</v>
      </c>
      <c r="N123" s="97">
        <f>$E$46</f>
        <v>7</v>
      </c>
      <c r="O123" s="114">
        <f>'D7'!$AA$11</f>
        <v>15</v>
      </c>
      <c r="P123" s="115">
        <f>'D7'!$AB$11</f>
        <v>7.8009259259259256E-3</v>
      </c>
    </row>
    <row r="124" spans="1:17" ht="21" customHeight="1" x14ac:dyDescent="0.25">
      <c r="B124" s="389"/>
      <c r="C124" s="391"/>
      <c r="D124" s="393"/>
      <c r="E124" s="97">
        <f>$E$47</f>
        <v>8</v>
      </c>
      <c r="F124" s="114">
        <f>'D8'!$AA$12</f>
        <v>16</v>
      </c>
      <c r="G124" s="115">
        <f>'D8'!$AB$12</f>
        <v>7.4074074074074068E-3</v>
      </c>
      <c r="K124" s="389"/>
      <c r="L124" s="391"/>
      <c r="M124" s="393"/>
      <c r="N124" s="97">
        <f>$E$47</f>
        <v>8</v>
      </c>
      <c r="O124" s="114">
        <f>'D7'!$AA$12</f>
        <v>16</v>
      </c>
      <c r="P124" s="115">
        <f>'D7'!$AB$12</f>
        <v>7.4074074074074068E-3</v>
      </c>
    </row>
    <row r="125" spans="1:17" ht="21" customHeight="1" x14ac:dyDescent="0.25">
      <c r="B125" s="374" t="s">
        <v>122</v>
      </c>
      <c r="C125" s="374"/>
      <c r="D125" s="98" t="str">
        <f>'Départ - Arrivée'!$AE$12</f>
        <v>Vestiaire Sud</v>
      </c>
      <c r="E125" s="98"/>
      <c r="F125" s="98"/>
      <c r="G125" s="98"/>
      <c r="K125" s="374" t="s">
        <v>122</v>
      </c>
      <c r="L125" s="374"/>
      <c r="M125" s="98" t="str">
        <f>'Départ - Arrivée'!$AE$12</f>
        <v>Vestiaire Sud</v>
      </c>
      <c r="N125" s="98"/>
      <c r="O125" s="98"/>
      <c r="P125" s="98"/>
    </row>
    <row r="126" spans="1:17" ht="21" customHeight="1" x14ac:dyDescent="0.25">
      <c r="A126" s="3"/>
      <c r="B126" s="3"/>
      <c r="F126" s="136" t="s">
        <v>23</v>
      </c>
      <c r="P126" s="3"/>
      <c r="Q126" s="3"/>
    </row>
    <row r="127" spans="1:17" ht="12.75" customHeight="1" x14ac:dyDescent="0.25">
      <c r="A127" s="3"/>
      <c r="B127" s="3"/>
      <c r="F127" s="136" t="s">
        <v>23</v>
      </c>
      <c r="P127" s="3"/>
      <c r="Q127" s="3"/>
    </row>
    <row r="128" spans="1:17" ht="15" customHeight="1" x14ac:dyDescent="0.25">
      <c r="A128" s="360"/>
      <c r="B128" s="368"/>
      <c r="C128" s="411" t="str">
        <f>'Balises - Cartes'!B17</f>
        <v>D9</v>
      </c>
      <c r="D128" s="412"/>
      <c r="E128" s="412"/>
      <c r="F128" s="413"/>
      <c r="G128" s="368"/>
      <c r="H128" s="368"/>
      <c r="I128" s="94"/>
      <c r="J128" s="368"/>
      <c r="K128" s="368"/>
      <c r="L128" s="411" t="str">
        <f>'Balises - Cartes'!B18</f>
        <v>D10</v>
      </c>
      <c r="M128" s="412"/>
      <c r="N128" s="412"/>
      <c r="O128" s="413"/>
      <c r="P128" s="368"/>
      <c r="Q128" s="359"/>
    </row>
    <row r="129" spans="1:17" ht="15" customHeight="1" x14ac:dyDescent="0.25">
      <c r="A129" s="365"/>
      <c r="B129" s="369"/>
      <c r="C129" s="358" t="s">
        <v>48</v>
      </c>
      <c r="D129" s="358"/>
      <c r="E129" s="378" t="str">
        <f>E3</f>
        <v>0600000000</v>
      </c>
      <c r="F129" s="379"/>
      <c r="G129" s="369"/>
      <c r="H129" s="369"/>
      <c r="I129" s="134"/>
      <c r="J129" s="369"/>
      <c r="K129" s="369"/>
      <c r="L129" s="358" t="s">
        <v>48</v>
      </c>
      <c r="M129" s="358"/>
      <c r="N129" s="378" t="str">
        <f t="shared" ref="N129" si="1">E3</f>
        <v>0600000000</v>
      </c>
      <c r="O129" s="379"/>
      <c r="P129" s="369"/>
      <c r="Q129" s="370"/>
    </row>
    <row r="130" spans="1:17" ht="15" customHeight="1" x14ac:dyDescent="0.25">
      <c r="A130" s="365"/>
      <c r="B130" s="369"/>
      <c r="C130" s="358" t="s">
        <v>49</v>
      </c>
      <c r="D130" s="358"/>
      <c r="E130" s="358" t="s">
        <v>50</v>
      </c>
      <c r="F130" s="358"/>
      <c r="G130" s="369"/>
      <c r="H130" s="369"/>
      <c r="I130" s="134"/>
      <c r="J130" s="369"/>
      <c r="K130" s="369"/>
      <c r="L130" s="358" t="s">
        <v>49</v>
      </c>
      <c r="M130" s="358"/>
      <c r="N130" s="358" t="s">
        <v>50</v>
      </c>
      <c r="O130" s="358"/>
      <c r="P130" s="369"/>
      <c r="Q130" s="370"/>
    </row>
    <row r="131" spans="1:17" ht="15" customHeight="1" x14ac:dyDescent="0.25">
      <c r="A131" s="365"/>
      <c r="B131" s="369"/>
      <c r="C131" s="358" t="s">
        <v>49</v>
      </c>
      <c r="D131" s="358"/>
      <c r="E131" s="373" t="s">
        <v>51</v>
      </c>
      <c r="F131" s="373"/>
      <c r="G131" s="369"/>
      <c r="H131" s="369"/>
      <c r="I131" s="134"/>
      <c r="J131" s="369"/>
      <c r="K131" s="369"/>
      <c r="L131" s="358" t="s">
        <v>49</v>
      </c>
      <c r="M131" s="358"/>
      <c r="N131" s="373" t="s">
        <v>51</v>
      </c>
      <c r="O131" s="373"/>
      <c r="P131" s="369"/>
      <c r="Q131" s="370"/>
    </row>
    <row r="132" spans="1:17" ht="15" customHeight="1" x14ac:dyDescent="0.25">
      <c r="A132" s="365"/>
      <c r="B132" s="369"/>
      <c r="C132" s="359" t="str">
        <f>IF(C133="","","Balise n°1")</f>
        <v>Balise n°1</v>
      </c>
      <c r="D132" s="360"/>
      <c r="E132" s="359" t="str">
        <f>IF(F133="","","Balise n°4")</f>
        <v/>
      </c>
      <c r="F132" s="360"/>
      <c r="G132" s="369"/>
      <c r="H132" s="369"/>
      <c r="I132" s="134"/>
      <c r="J132" s="369"/>
      <c r="K132" s="369"/>
      <c r="L132" s="359" t="str">
        <f>IF(L133="","","Balise n°1")</f>
        <v>Balise n°1</v>
      </c>
      <c r="M132" s="360"/>
      <c r="N132" s="359" t="str">
        <f>IF(O133="","","Balise n°4")</f>
        <v/>
      </c>
      <c r="O132" s="360"/>
      <c r="P132" s="369"/>
      <c r="Q132" s="370"/>
    </row>
    <row r="133" spans="1:17" ht="15" customHeight="1" x14ac:dyDescent="0.25">
      <c r="A133" s="365"/>
      <c r="B133" s="370"/>
      <c r="C133" s="109">
        <f>IF(INDEX('Balises - Cartes'!$B$9:$L$36,MATCH('Fiches de poinçonnages'!C128,'Balises - Cartes'!$B$9:$B$36,0),2)="","",INDEX('Balises - Cartes'!$B$9:$L$36,MATCH('Fiches de poinçonnages'!C128,'Balises - Cartes'!$B$9:$B$36,0),2))</f>
        <v>2</v>
      </c>
      <c r="D133" s="132">
        <f>TIME(,,((M165/1000/$F$39)*60+'Départ - Arrivée'!$AG$12)*60)</f>
        <v>7.4074074074074068E-3</v>
      </c>
      <c r="E133" s="132">
        <f>TIME(,,((M168/1000/$F$39)*60+'Départ - Arrivée'!$AG$12)*60+((M167/1000/$F$39)*60+'Départ - Arrivée'!$AG$12)*60+((M166/1000/$F$39)*60+'Départ - Arrivée'!$AG$12)*60+((M165/1000/$F$39)*60+'Départ - Arrivée'!$AG$12)*60)</f>
        <v>1.1574074074074075E-2</v>
      </c>
      <c r="F133" s="109" t="str">
        <f>IF(INDEX('Balises - Cartes'!$B$9:$L$36,MATCH('Fiches de poinçonnages'!C128,'Balises - Cartes'!$B$9:$B$36,0),5)="","",INDEX('Balises - Cartes'!$B$9:$L$36,MATCH('Fiches de poinçonnages'!C128,'Balises - Cartes'!$B$9:$B$36,0),5))</f>
        <v/>
      </c>
      <c r="G133" s="369"/>
      <c r="H133" s="369"/>
      <c r="I133" s="134"/>
      <c r="J133" s="369"/>
      <c r="K133" s="369"/>
      <c r="L133" s="109">
        <f>IF(INDEX('Balises - Cartes'!$B$9:$L$36,MATCH('Fiches de poinçonnages'!L128,'Balises - Cartes'!$B$9:$B$36,0),2)="","",INDEX('Balises - Cartes'!$B$9:$L$36,MATCH('Fiches de poinçonnages'!L128,'Balises - Cartes'!$B$9:$B$36,0),2))</f>
        <v>2</v>
      </c>
      <c r="M133" s="132">
        <f>TIME(,,((D165/1000/$F$39)*60+'Départ - Arrivée'!$AG$12)*60)</f>
        <v>7.4074074074074068E-3</v>
      </c>
      <c r="N133" s="132">
        <f>TIME(,,((D168/1000/$F$39)*60+'Départ - Arrivée'!$AG$12)*60+((D167/1000/$F$39)*60+'Départ - Arrivée'!$AG$12)*60+((D166/1000/$F$39)*60+'Départ - Arrivée'!$AG$12)*60+((D165/1000/$F$39)*60+'Départ - Arrivée'!$AG$12)*60)</f>
        <v>1.1574074074074075E-2</v>
      </c>
      <c r="O133" s="109" t="str">
        <f>IF(INDEX('Balises - Cartes'!$B$9:$L$36,MATCH('Fiches de poinçonnages'!L128,'Balises - Cartes'!$B$9:$B$36,0),5)="","",INDEX('Balises - Cartes'!$B$9:$L$36,MATCH('Fiches de poinçonnages'!L128,'Balises - Cartes'!$B$9:$B$36,0),5))</f>
        <v/>
      </c>
      <c r="P133" s="369"/>
      <c r="Q133" s="370"/>
    </row>
    <row r="134" spans="1:17" ht="15" customHeight="1" x14ac:dyDescent="0.25">
      <c r="A134" s="365"/>
      <c r="B134" s="369"/>
      <c r="C134" s="361" t="s">
        <v>113</v>
      </c>
      <c r="D134" s="362"/>
      <c r="E134" s="366" t="s">
        <v>114</v>
      </c>
      <c r="F134" s="367"/>
      <c r="G134" s="369"/>
      <c r="H134" s="369"/>
      <c r="I134" s="134"/>
      <c r="J134" s="369"/>
      <c r="K134" s="369"/>
      <c r="L134" s="361" t="s">
        <v>113</v>
      </c>
      <c r="M134" s="375"/>
      <c r="N134" s="366" t="s">
        <v>114</v>
      </c>
      <c r="O134" s="367"/>
      <c r="P134" s="369"/>
      <c r="Q134" s="370"/>
    </row>
    <row r="135" spans="1:17" ht="33" customHeight="1" x14ac:dyDescent="0.25">
      <c r="A135" s="365"/>
      <c r="B135" s="369"/>
      <c r="C135" s="356" t="str">
        <f>IF('Fiches de poinçonnages'!C133="","",INDEX('Description des balises'!$A$1:$C$76,MATCH('Fiches de poinçonnages'!C133,'Description des balises'!$A$1:$A$76,0),2))</f>
        <v>Dans le rentrant</v>
      </c>
      <c r="D135" s="357"/>
      <c r="E135" s="356" t="str">
        <f>IF('Fiches de poinçonnages'!F133="","",INDEX('Description des balises'!$A$1:$C$76,MATCH('Fiches de poinçonnages'!F133,'Description des balises'!$A$1:$A$76,0),2))</f>
        <v/>
      </c>
      <c r="F135" s="357"/>
      <c r="G135" s="369"/>
      <c r="H135" s="369"/>
      <c r="I135" s="134"/>
      <c r="J135" s="369"/>
      <c r="K135" s="369"/>
      <c r="L135" s="356" t="str">
        <f>IF('Fiches de poinçonnages'!L133="","",INDEX('Description des balises'!$A$1:$C$76,MATCH('Fiches de poinçonnages'!L133,'Description des balises'!$A$1:$A$76,0),2))</f>
        <v>Dans le rentrant</v>
      </c>
      <c r="M135" s="357"/>
      <c r="N135" s="356" t="str">
        <f>IF('Fiches de poinçonnages'!O133="","",INDEX('Description des balises'!$A$1:$C$76,MATCH('Fiches de poinçonnages'!O133,'Description des balises'!$A$1:$A$76,0),2))</f>
        <v/>
      </c>
      <c r="O135" s="357"/>
      <c r="P135" s="369"/>
      <c r="Q135" s="370"/>
    </row>
    <row r="136" spans="1:17" ht="15" customHeight="1" x14ac:dyDescent="0.25">
      <c r="A136" s="363"/>
      <c r="B136" s="360"/>
      <c r="C136" s="359" t="str">
        <f>IF(C137="","","Balise n°2")</f>
        <v/>
      </c>
      <c r="D136" s="360"/>
      <c r="E136" s="359" t="str">
        <f>IF(F137="","","Balise n°5")</f>
        <v/>
      </c>
      <c r="F136" s="360"/>
      <c r="G136" s="359"/>
      <c r="H136" s="360"/>
      <c r="I136" s="134"/>
      <c r="J136" s="363"/>
      <c r="K136" s="360"/>
      <c r="L136" s="359" t="str">
        <f>IF(L137="","","Balise n°2")</f>
        <v/>
      </c>
      <c r="M136" s="360"/>
      <c r="N136" s="359" t="str">
        <f>IF(O137="","","Balise n°5")</f>
        <v/>
      </c>
      <c r="O136" s="360"/>
      <c r="P136" s="359"/>
      <c r="Q136" s="363"/>
    </row>
    <row r="137" spans="1:17" ht="15" customHeight="1" x14ac:dyDescent="0.25">
      <c r="A137" s="364"/>
      <c r="B137" s="365"/>
      <c r="C137" s="109" t="str">
        <f>IF(INDEX('Balises - Cartes'!$B$9:$L$36,MATCH('Fiches de poinçonnages'!C128,'Balises - Cartes'!$B$9:$B$36,0),3)="","",INDEX('Balises - Cartes'!$B$9:$L$36,MATCH('Fiches de poinçonnages'!C128,'Balises - Cartes'!$B$9:$B$36,0),3))</f>
        <v/>
      </c>
      <c r="D137" s="132">
        <f>TIME(,,((M166/1000/$F$39)*60+'Départ - Arrivée'!$AG$12)*60+((M165/1000/$F$39)*60+'Départ - Arrivée'!$AG$12)*60)</f>
        <v>8.7962962962962968E-3</v>
      </c>
      <c r="E137" s="132">
        <f>TIME(,,((M169/1000/$F$39)*60+'Départ - Arrivée'!$AG$12)*60+((M168/1000/$F$39)*60+'Départ - Arrivée'!$AG$12)*60+((M167/1000/$F$39)*60+'Départ - Arrivée'!$AG$12)*60+((M166/1000/$F$39)*60+'Départ - Arrivée'!$AG$12)*60+((M165/1000/$F$39)*60+'Départ - Arrivée'!$AG$12)*60)</f>
        <v>1.2962962962962963E-2</v>
      </c>
      <c r="F137" s="109" t="str">
        <f>IF(INDEX('Balises - Cartes'!$B$9:$L$36,MATCH('Fiches de poinçonnages'!C128,'Balises - Cartes'!$B$9:$B$36,0),6)="","",INDEX('Balises - Cartes'!$B$9:$L$36,MATCH('Fiches de poinçonnages'!C128,'Balises - Cartes'!$B$9:$B$36,0),6))</f>
        <v/>
      </c>
      <c r="G137" s="370"/>
      <c r="H137" s="365"/>
      <c r="I137" s="134"/>
      <c r="J137" s="364"/>
      <c r="K137" s="365"/>
      <c r="L137" s="109" t="str">
        <f>IF(INDEX('Balises - Cartes'!$B$9:$L$36,MATCH('Fiches de poinçonnages'!L128,'Balises - Cartes'!$B$9:$B$36,0),3)="","",INDEX('Balises - Cartes'!$B$9:$L$36,MATCH('Fiches de poinçonnages'!L128,'Balises - Cartes'!$B$9:$B$36,0),3))</f>
        <v/>
      </c>
      <c r="M137" s="132">
        <f>TIME(,,((D166/1000/$F$39)*60+'Départ - Arrivée'!$AG$12)*60+((D165/1000/$F$39)*60+'Départ - Arrivée'!$AG$12)*60)</f>
        <v>8.7962962962962968E-3</v>
      </c>
      <c r="N137" s="132">
        <f>TIME(,,((D169/1000/$F$39)*60+'Départ - Arrivée'!$AG$12)*60+((D168/1000/$F$39)*60+'Départ - Arrivée'!$AG$12)*60+((D167/1000/$F$39)*60+'Départ - Arrivée'!$AG$12)*60+((D166/1000/$F$39)*60+'Départ - Arrivée'!$AG$12)*60+((D165/1000/$F$39)*60+'Départ - Arrivée'!$AG$12)*60)</f>
        <v>1.2962962962962963E-2</v>
      </c>
      <c r="O137" s="109" t="str">
        <f>IF(INDEX('Balises - Cartes'!$B$9:$L$36,MATCH('Fiches de poinçonnages'!L128,'Balises - Cartes'!$B$9:$B$36,0),6)="","",INDEX('Balises - Cartes'!$B$9:$L$36,MATCH('Fiches de poinçonnages'!L128,'Balises - Cartes'!$B$9:$B$36,0),6))</f>
        <v/>
      </c>
      <c r="P137" s="370"/>
      <c r="Q137" s="364"/>
    </row>
    <row r="138" spans="1:17" ht="15" customHeight="1" x14ac:dyDescent="0.25">
      <c r="A138" s="364"/>
      <c r="B138" s="365"/>
      <c r="C138" s="361" t="s">
        <v>113</v>
      </c>
      <c r="D138" s="362"/>
      <c r="E138" s="366" t="s">
        <v>114</v>
      </c>
      <c r="F138" s="367"/>
      <c r="G138" s="370"/>
      <c r="H138" s="365"/>
      <c r="I138" s="134"/>
      <c r="J138" s="364"/>
      <c r="K138" s="365"/>
      <c r="L138" s="361" t="s">
        <v>113</v>
      </c>
      <c r="M138" s="362"/>
      <c r="N138" s="366" t="s">
        <v>114</v>
      </c>
      <c r="O138" s="367"/>
      <c r="P138" s="370"/>
      <c r="Q138" s="364"/>
    </row>
    <row r="139" spans="1:17" ht="33" customHeight="1" x14ac:dyDescent="0.25">
      <c r="A139" s="364"/>
      <c r="B139" s="365"/>
      <c r="C139" s="356" t="str">
        <f>IF('Fiches de poinçonnages'!C137="","",INDEX('Description des balises'!$A$1:$C$76,MATCH('Fiches de poinçonnages'!C137,'Description des balises'!$A$1:$A$76,0),2))</f>
        <v/>
      </c>
      <c r="D139" s="357"/>
      <c r="E139" s="356" t="str">
        <f>IF('Fiches de poinçonnages'!F137="","",INDEX('Description des balises'!$A$1:$C$76,MATCH('Fiches de poinçonnages'!F137,'Description des balises'!$A$1:$A$76,0),2))</f>
        <v/>
      </c>
      <c r="F139" s="357"/>
      <c r="G139" s="370"/>
      <c r="H139" s="365"/>
      <c r="I139" s="134"/>
      <c r="J139" s="364"/>
      <c r="K139" s="365"/>
      <c r="L139" s="356" t="str">
        <f>IF('Fiches de poinçonnages'!L137="","",INDEX('Description des balises'!$A$1:$C$76,MATCH('Fiches de poinçonnages'!L137,'Description des balises'!$A$1:$A$76,0),2))</f>
        <v/>
      </c>
      <c r="M139" s="357"/>
      <c r="N139" s="356" t="str">
        <f>IF('Fiches de poinçonnages'!O137="","",INDEX('Description des balises'!$A$1:$C$76,MATCH('Fiches de poinçonnages'!O137,'Description des balises'!$A$1:$A$76,0),2))</f>
        <v/>
      </c>
      <c r="O139" s="357"/>
      <c r="P139" s="402"/>
      <c r="Q139" s="396"/>
    </row>
    <row r="140" spans="1:17" ht="15" customHeight="1" x14ac:dyDescent="0.25">
      <c r="A140" s="363"/>
      <c r="B140" s="360"/>
      <c r="C140" s="359" t="str">
        <f>IF(C141="","","Balise n°3")</f>
        <v/>
      </c>
      <c r="D140" s="360"/>
      <c r="E140" s="359" t="str">
        <f>IF(F141="","","Balise n°6")</f>
        <v/>
      </c>
      <c r="F140" s="360"/>
      <c r="G140" s="359"/>
      <c r="H140" s="360"/>
      <c r="I140" s="134"/>
      <c r="J140" s="359"/>
      <c r="K140" s="360"/>
      <c r="L140" s="359" t="str">
        <f>IF(L141="","","Balise n°3")</f>
        <v/>
      </c>
      <c r="M140" s="360"/>
      <c r="N140" s="359" t="str">
        <f>IF(O141="","","Balise n°6")</f>
        <v/>
      </c>
      <c r="O140" s="360"/>
      <c r="P140" s="359"/>
      <c r="Q140" s="363"/>
    </row>
    <row r="141" spans="1:17" ht="15" customHeight="1" x14ac:dyDescent="0.25">
      <c r="A141" s="364"/>
      <c r="B141" s="365"/>
      <c r="C141" s="109" t="str">
        <f>IF(INDEX('Balises - Cartes'!$B$9:$L$36,MATCH('Fiches de poinçonnages'!C128,'Balises - Cartes'!$B$9:$B$36,0),4)="","",INDEX('Balises - Cartes'!$B$9:$L$36,MATCH('Fiches de poinçonnages'!C128,'Balises - Cartes'!$B$9:$B$36,0),4))</f>
        <v/>
      </c>
      <c r="D141" s="132">
        <f>TIME(,,((M167/1000/$F$39)*60+'Départ - Arrivée'!$AG$12)*60+((M166/1000/$F$39)*60+'Départ - Arrivée'!$AG$12)*60+((M165/1000/$F$39)*60+'Départ - Arrivée'!$AG$12)*60)</f>
        <v>1.0185185185185184E-2</v>
      </c>
      <c r="E141" s="132">
        <f>TIME(,,((M170/1000/$F$39)*60+'Départ - Arrivée'!$AG$12)*60+((M169/1000/$F$39)*60+'Départ - Arrivée'!$AG$12)*60+((M168/1000/$F$39)*60+'Départ - Arrivée'!$AG$12)*60+((M167/1000/$F$39)*60+'Départ - Arrivée'!$AG$12)*60+((M166/1000/$F$39)*60+'Départ - Arrivée'!$AG$12)*60+((M165/1000/$F$39)*60+'Départ - Arrivée'!$AG$12)*60)</f>
        <v>1.4351851851851852E-2</v>
      </c>
      <c r="F141" s="109" t="str">
        <f>IF(INDEX('Balises - Cartes'!$B$9:$L$36,MATCH('Fiches de poinçonnages'!C128,'Balises - Cartes'!$B$9:$B$36,0),7)="","",INDEX('Balises - Cartes'!$B$9:$L$36,MATCH('Fiches de poinçonnages'!C128,'Balises - Cartes'!$B$9:$B$36,0),7))</f>
        <v/>
      </c>
      <c r="G141" s="370"/>
      <c r="H141" s="365"/>
      <c r="I141" s="134"/>
      <c r="J141" s="370"/>
      <c r="K141" s="365"/>
      <c r="L141" s="109" t="str">
        <f>IF(INDEX('Balises - Cartes'!$B$9:$L$36,MATCH('Fiches de poinçonnages'!L128,'Balises - Cartes'!$B$9:$B$36,0),4)="","",INDEX('Balises - Cartes'!$B$9:$L$36,MATCH('Fiches de poinçonnages'!L128,'Balises - Cartes'!$B$9:$B$36,0),4))</f>
        <v/>
      </c>
      <c r="M141" s="132">
        <f>TIME(,,((D167/1000/$F$39)*60+'Départ - Arrivée'!$AG$12)*60+((D166/1000/$F$39)*60+'Départ - Arrivée'!$AG$12)*60+((D165/1000/$F$39)*60+'Départ - Arrivée'!$AG$12)*60)</f>
        <v>1.0185185185185184E-2</v>
      </c>
      <c r="N141" s="132">
        <f>TIME(,,((D170/1000/$F$39)*60+'Départ - Arrivée'!$AG$12)*60+((D169/1000/$F$39)*60+'Départ - Arrivée'!$AG$12)*60+((D168/1000/$F$39)*60+'Départ - Arrivée'!$AG$12)*60+((D167/1000/$F$39)*60+'Départ - Arrivée'!$AG$12)*60+((D166/1000/$F$39)*60+'Départ - Arrivée'!$AG$12)*60+((D165/1000/$F$39)*60+'Départ - Arrivée'!$AG$12)*60)</f>
        <v>1.4351851851851852E-2</v>
      </c>
      <c r="O141" s="109" t="str">
        <f>IF(INDEX('Balises - Cartes'!$B$9:$L$36,MATCH('Fiches de poinçonnages'!L128,'Balises - Cartes'!$B$9:$B$36,0),7)="","",INDEX('Balises - Cartes'!$B$9:$L$36,MATCH('Fiches de poinçonnages'!L128,'Balises - Cartes'!$B$9:$B$36,0),7))</f>
        <v/>
      </c>
      <c r="P141" s="370"/>
      <c r="Q141" s="364"/>
    </row>
    <row r="142" spans="1:17" ht="15" customHeight="1" x14ac:dyDescent="0.25">
      <c r="A142" s="364"/>
      <c r="B142" s="365"/>
      <c r="C142" s="361" t="s">
        <v>113</v>
      </c>
      <c r="D142" s="381"/>
      <c r="E142" s="366" t="s">
        <v>114</v>
      </c>
      <c r="F142" s="367"/>
      <c r="G142" s="370"/>
      <c r="H142" s="365"/>
      <c r="I142" s="134"/>
      <c r="J142" s="370"/>
      <c r="K142" s="365"/>
      <c r="L142" s="361" t="s">
        <v>113</v>
      </c>
      <c r="M142" s="381"/>
      <c r="N142" s="366" t="s">
        <v>114</v>
      </c>
      <c r="O142" s="367"/>
      <c r="P142" s="370"/>
      <c r="Q142" s="364"/>
    </row>
    <row r="143" spans="1:17" ht="33" customHeight="1" thickBot="1" x14ac:dyDescent="0.3">
      <c r="A143" s="364"/>
      <c r="B143" s="365"/>
      <c r="C143" s="376" t="str">
        <f>IF('Fiches de poinçonnages'!C141="","",INDEX('Description des balises'!$A$1:$C$76,MATCH('Fiches de poinçonnages'!C141,'Description des balises'!$A$1:$A$76,0),2))</f>
        <v/>
      </c>
      <c r="D143" s="377"/>
      <c r="E143" s="376" t="str">
        <f>IF('Fiches de poinçonnages'!F141="","",INDEX('Description des balises'!$A$1:$C$76,MATCH('Fiches de poinçonnages'!F141,'Description des balises'!$A$1:$A$76,0),2))</f>
        <v/>
      </c>
      <c r="F143" s="377"/>
      <c r="G143" s="370"/>
      <c r="H143" s="365"/>
      <c r="I143" s="134"/>
      <c r="J143" s="370"/>
      <c r="K143" s="365"/>
      <c r="L143" s="376" t="str">
        <f>IF('Fiches de poinçonnages'!L141="","",INDEX('Description des balises'!$A$1:$C$76,MATCH('Fiches de poinçonnages'!L141,'Description des balises'!$A$1:$A$76,0),2))</f>
        <v/>
      </c>
      <c r="M143" s="377"/>
      <c r="N143" s="376" t="str">
        <f>IF('Fiches de poinçonnages'!O141="","",INDEX('Description des balises'!$A$1:$C$76,MATCH('Fiches de poinçonnages'!O141,'Description des balises'!$A$1:$A$76,0),2))</f>
        <v/>
      </c>
      <c r="O143" s="377"/>
      <c r="P143" s="370"/>
      <c r="Q143" s="364"/>
    </row>
    <row r="144" spans="1:17" ht="15" customHeight="1" thickTop="1" x14ac:dyDescent="0.25">
      <c r="A144" s="382"/>
      <c r="B144" s="380"/>
      <c r="C144" s="383" t="str">
        <f>'Balises - Cartes'!B19</f>
        <v>D11</v>
      </c>
      <c r="D144" s="384"/>
      <c r="E144" s="384"/>
      <c r="F144" s="385"/>
      <c r="G144" s="380"/>
      <c r="H144" s="380"/>
      <c r="I144" s="95"/>
      <c r="J144" s="380"/>
      <c r="K144" s="380"/>
      <c r="L144" s="383" t="str">
        <f>'Balises - Cartes'!B20</f>
        <v>E1</v>
      </c>
      <c r="M144" s="384"/>
      <c r="N144" s="384"/>
      <c r="O144" s="385"/>
      <c r="P144" s="400"/>
      <c r="Q144" s="401"/>
    </row>
    <row r="145" spans="1:17" ht="15" customHeight="1" x14ac:dyDescent="0.25">
      <c r="A145" s="365"/>
      <c r="B145" s="369"/>
      <c r="C145" s="358" t="s">
        <v>48</v>
      </c>
      <c r="D145" s="358"/>
      <c r="E145" s="378" t="str">
        <f>E3</f>
        <v>0600000000</v>
      </c>
      <c r="F145" s="379"/>
      <c r="G145" s="369"/>
      <c r="H145" s="369"/>
      <c r="I145" s="134"/>
      <c r="J145" s="369"/>
      <c r="K145" s="369"/>
      <c r="L145" s="358" t="s">
        <v>48</v>
      </c>
      <c r="M145" s="358"/>
      <c r="N145" s="378" t="str">
        <f>E3</f>
        <v>0600000000</v>
      </c>
      <c r="O145" s="379"/>
      <c r="P145" s="370"/>
      <c r="Q145" s="364"/>
    </row>
    <row r="146" spans="1:17" ht="15" customHeight="1" x14ac:dyDescent="0.25">
      <c r="A146" s="365"/>
      <c r="B146" s="369"/>
      <c r="C146" s="358" t="s">
        <v>49</v>
      </c>
      <c r="D146" s="358"/>
      <c r="E146" s="358" t="s">
        <v>50</v>
      </c>
      <c r="F146" s="358"/>
      <c r="G146" s="369"/>
      <c r="H146" s="369"/>
      <c r="I146" s="134"/>
      <c r="J146" s="369"/>
      <c r="K146" s="369"/>
      <c r="L146" s="358" t="s">
        <v>49</v>
      </c>
      <c r="M146" s="358"/>
      <c r="N146" s="358" t="s">
        <v>50</v>
      </c>
      <c r="O146" s="358"/>
      <c r="P146" s="370"/>
      <c r="Q146" s="364"/>
    </row>
    <row r="147" spans="1:17" ht="15" customHeight="1" x14ac:dyDescent="0.25">
      <c r="A147" s="365"/>
      <c r="B147" s="369"/>
      <c r="C147" s="358" t="s">
        <v>49</v>
      </c>
      <c r="D147" s="358"/>
      <c r="E147" s="373" t="s">
        <v>51</v>
      </c>
      <c r="F147" s="373"/>
      <c r="G147" s="369"/>
      <c r="H147" s="369"/>
      <c r="I147" s="134"/>
      <c r="J147" s="369"/>
      <c r="K147" s="369"/>
      <c r="L147" s="358" t="s">
        <v>49</v>
      </c>
      <c r="M147" s="358"/>
      <c r="N147" s="373" t="s">
        <v>51</v>
      </c>
      <c r="O147" s="373"/>
      <c r="P147" s="370"/>
      <c r="Q147" s="364"/>
    </row>
    <row r="148" spans="1:17" ht="15" customHeight="1" x14ac:dyDescent="0.25">
      <c r="A148" s="365"/>
      <c r="B148" s="369"/>
      <c r="C148" s="359" t="str">
        <f>IF(C149="","","Balise n°1")</f>
        <v>Balise n°1</v>
      </c>
      <c r="D148" s="360"/>
      <c r="E148" s="359" t="str">
        <f>IF(F149="","","Balise n°4")</f>
        <v/>
      </c>
      <c r="F148" s="360"/>
      <c r="G148" s="369"/>
      <c r="H148" s="369"/>
      <c r="I148" s="134"/>
      <c r="J148" s="369"/>
      <c r="K148" s="369"/>
      <c r="L148" s="359" t="str">
        <f>IF(L149="","","Balise n°1")</f>
        <v>Balise n°1</v>
      </c>
      <c r="M148" s="360"/>
      <c r="N148" s="359" t="str">
        <f>IF(O149="","","Balise n°4")</f>
        <v/>
      </c>
      <c r="O148" s="360"/>
      <c r="P148" s="370"/>
      <c r="Q148" s="364"/>
    </row>
    <row r="149" spans="1:17" ht="15" customHeight="1" x14ac:dyDescent="0.25">
      <c r="A149" s="365"/>
      <c r="B149" s="369"/>
      <c r="C149" s="109">
        <f>IF(INDEX('Balises - Cartes'!$B$9:$L$36,MATCH('Fiches de poinçonnages'!C144,'Balises - Cartes'!$B$9:$B$36,0),2)="","",INDEX('Balises - Cartes'!$B$9:$L$36,MATCH('Fiches de poinçonnages'!C144,'Balises - Cartes'!$B$9:$B$36,0),2))</f>
        <v>2</v>
      </c>
      <c r="D149" s="132">
        <f>TIME(,,((M179/1000/$F$39)*60+'Départ - Arrivée'!$AG$12)*60)</f>
        <v>7.4074074074074068E-3</v>
      </c>
      <c r="E149" s="132">
        <f>TIME(,,((M182/1000/$F$39)*60+'Départ - Arrivée'!$AG$12)*60+((M181/1000/$F$39)*60+'Départ - Arrivée'!$AG$12)*60+((M180/1000/$F$39)*60+'Départ - Arrivée'!$AG$12)*60+((M179/1000/$F$39)*60+'Départ - Arrivée'!$AG$12)*60)</f>
        <v>1.1574074074074075E-2</v>
      </c>
      <c r="F149" s="109" t="str">
        <f>IF(INDEX('Balises - Cartes'!$B$9:$L$36,MATCH('Fiches de poinçonnages'!C144,'Balises - Cartes'!$B$9:$B$36,0),5)="","",INDEX('Balises - Cartes'!$B$9:$L$36,MATCH('Fiches de poinçonnages'!C144,'Balises - Cartes'!$B$9:$B$36,0),5))</f>
        <v/>
      </c>
      <c r="G149" s="369"/>
      <c r="H149" s="369"/>
      <c r="I149" s="134"/>
      <c r="J149" s="369"/>
      <c r="K149" s="369"/>
      <c r="L149" s="109">
        <f>IF(INDEX('Balises - Cartes'!$B$9:$L$36,MATCH('Fiches de poinçonnages'!L144,'Balises - Cartes'!$B$9:$B$36,0),2)="","",INDEX('Balises - Cartes'!$B$9:$L$36,MATCH('Fiches de poinçonnages'!L144,'Balises - Cartes'!$B$9:$B$36,0),2))</f>
        <v>50</v>
      </c>
      <c r="M149" s="132">
        <f>TIME(,,((D179/1000/$F$39)*60+'Départ - Arrivée'!$AG$12)*60)</f>
        <v>3.4375E-3</v>
      </c>
      <c r="N149" s="132">
        <f>TIME(,,((D168/1000/$F$39)*60+'Départ - Arrivée'!$AG$12)*60+((D181/1000/$F$39)*60+'Départ - Arrivée'!$AG$12)*60+((D180/1000/$F$39)*60+'Départ - Arrivée'!$AG$12)*60+((D179/1000/$F$39)*60+'Départ - Arrivée'!$AG$12)*60)</f>
        <v>7.6041666666666662E-3</v>
      </c>
      <c r="O149" s="109" t="str">
        <f>IF(INDEX('Balises - Cartes'!$B$9:$L$36,MATCH('Fiches de poinçonnages'!L144,'Balises - Cartes'!$B$9:$B$36,0),5)="","",INDEX('Balises - Cartes'!$B$9:$L$36,MATCH('Fiches de poinçonnages'!L144,'Balises - Cartes'!$B$9:$B$36,0),5))</f>
        <v/>
      </c>
      <c r="P149" s="370"/>
      <c r="Q149" s="364"/>
    </row>
    <row r="150" spans="1:17" ht="15" customHeight="1" x14ac:dyDescent="0.25">
      <c r="A150" s="365"/>
      <c r="B150" s="369"/>
      <c r="C150" s="361" t="s">
        <v>113</v>
      </c>
      <c r="D150" s="362"/>
      <c r="E150" s="366" t="s">
        <v>114</v>
      </c>
      <c r="F150" s="367"/>
      <c r="G150" s="369"/>
      <c r="H150" s="369"/>
      <c r="I150" s="134"/>
      <c r="J150" s="369"/>
      <c r="K150" s="369"/>
      <c r="L150" s="361" t="s">
        <v>113</v>
      </c>
      <c r="M150" s="362"/>
      <c r="N150" s="366" t="s">
        <v>114</v>
      </c>
      <c r="O150" s="367"/>
      <c r="P150" s="370"/>
      <c r="Q150" s="364"/>
    </row>
    <row r="151" spans="1:17" ht="33" customHeight="1" x14ac:dyDescent="0.25">
      <c r="A151" s="365"/>
      <c r="B151" s="369"/>
      <c r="C151" s="356" t="str">
        <f>IF('Fiches de poinçonnages'!C149="","",INDEX('Description des balises'!$A$1:$C$76,MATCH('Fiches de poinçonnages'!C149,'Description des balises'!$A$1:$A$76,0),2))</f>
        <v>Dans le rentrant</v>
      </c>
      <c r="D151" s="357"/>
      <c r="E151" s="356" t="str">
        <f>IF('Fiches de poinçonnages'!F149="","",INDEX('Description des balises'!$A$1:$C$76,MATCH('Fiches de poinçonnages'!F149,'Description des balises'!$A$1:$A$76,0),2))</f>
        <v/>
      </c>
      <c r="F151" s="357"/>
      <c r="G151" s="369"/>
      <c r="H151" s="369"/>
      <c r="I151" s="134"/>
      <c r="J151" s="369"/>
      <c r="K151" s="369"/>
      <c r="L151" s="356" t="str">
        <f>IF('Fiches de poinçonnages'!L149="","",INDEX('Description des balises'!$A$1:$C$76,MATCH('Fiches de poinçonnages'!L149,'Description des balises'!$A$1:$A$76,0),2))</f>
        <v>Jonction des sentiers</v>
      </c>
      <c r="M151" s="357"/>
      <c r="N151" s="356" t="str">
        <f>IF('Fiches de poinçonnages'!O149="","",INDEX('Description des balises'!$A$1:$C$76,MATCH('Fiches de poinçonnages'!O149,'Description des balises'!$A$1:$A$76,0),2))</f>
        <v/>
      </c>
      <c r="O151" s="357"/>
      <c r="P151" s="402"/>
      <c r="Q151" s="396"/>
    </row>
    <row r="152" spans="1:17" ht="15" customHeight="1" x14ac:dyDescent="0.25">
      <c r="A152" s="363"/>
      <c r="B152" s="360"/>
      <c r="C152" s="359" t="str">
        <f>IF(C153="","","Balise n°2")</f>
        <v/>
      </c>
      <c r="D152" s="360"/>
      <c r="E152" s="359" t="str">
        <f>IF(F153="","","Balise n°5")</f>
        <v/>
      </c>
      <c r="F152" s="360"/>
      <c r="G152" s="359"/>
      <c r="H152" s="360"/>
      <c r="I152" s="134"/>
      <c r="J152" s="363"/>
      <c r="K152" s="360"/>
      <c r="L152" s="359" t="str">
        <f>IF(L153="","","Balise n°2")</f>
        <v/>
      </c>
      <c r="M152" s="360"/>
      <c r="N152" s="359" t="str">
        <f>IF(O153="","","Balise n°5")</f>
        <v/>
      </c>
      <c r="O152" s="360"/>
      <c r="P152" s="359"/>
      <c r="Q152" s="363"/>
    </row>
    <row r="153" spans="1:17" ht="15" customHeight="1" x14ac:dyDescent="0.25">
      <c r="A153" s="364"/>
      <c r="B153" s="365"/>
      <c r="C153" s="109" t="str">
        <f>IF(INDEX('Balises - Cartes'!$B$9:$L$36,MATCH('Fiches de poinçonnages'!C144,'Balises - Cartes'!$B$9:$B$36,0),3)="","",INDEX('Balises - Cartes'!$B$9:$L$36,MATCH('Fiches de poinçonnages'!C144,'Balises - Cartes'!$B$9:$B$36,0),3))</f>
        <v/>
      </c>
      <c r="D153" s="132">
        <f>TIME(,,((M180/1000/$F$39)*60+'Départ - Arrivée'!$AG$12)*60+((M179/1000/$F$39)*60+'Départ - Arrivée'!$AG$12)*60)</f>
        <v>8.7962962962962968E-3</v>
      </c>
      <c r="E153" s="132">
        <f>TIME(,,((M183/1000/$F$39)*60+'Départ - Arrivée'!$AG$12)*60+((M182/1000/$F$39)*60+'Départ - Arrivée'!$AG$12)*60+((M181/1000/$F$39)*60+'Départ - Arrivée'!$AG$12)*60+((M180/1000/$F$39)*60+'Départ - Arrivée'!$AG$12)*60+((M179/1000/$F$39)*60+'Départ - Arrivée'!$AG$12)*60)</f>
        <v>1.2962962962962963E-2</v>
      </c>
      <c r="F153" s="109" t="str">
        <f>IF(INDEX('Balises - Cartes'!$B$9:$L$36,MATCH('Fiches de poinçonnages'!C144,'Balises - Cartes'!$B$9:$B$36,0),6)="","",INDEX('Balises - Cartes'!$B$9:$L$36,MATCH('Fiches de poinçonnages'!C144,'Balises - Cartes'!$B$9:$B$36,0),6))</f>
        <v/>
      </c>
      <c r="G153" s="370"/>
      <c r="H153" s="365"/>
      <c r="I153" s="134"/>
      <c r="J153" s="364"/>
      <c r="K153" s="365"/>
      <c r="L153" s="109" t="str">
        <f>IF(INDEX('Balises - Cartes'!$B$9:$L$36,MATCH('Fiches de poinçonnages'!L144,'Balises - Cartes'!$B$9:$B$36,0),3)="","",INDEX('Balises - Cartes'!$B$9:$L$36,MATCH('Fiches de poinçonnages'!L144,'Balises - Cartes'!$B$9:$B$36,0),3))</f>
        <v/>
      </c>
      <c r="M153" s="132">
        <f>TIME(,,((D180/1000/$F$39)*60+'Départ - Arrivée'!$AG$12)*60+((D179/1000/$F$39)*60+'Départ - Arrivée'!$AG$12)*60)</f>
        <v>4.8263888888888887E-3</v>
      </c>
      <c r="N153" s="132">
        <f>TIME(,,((D183/1000/$F$39)*60+'Départ - Arrivée'!$AG$12)*60+((D168/1000/$F$39)*60+'Départ - Arrivée'!$AG$12)*60+((D181/1000/$F$39)*60+'Départ - Arrivée'!$AG$12)*60+((D180/1000/$F$39)*60+'Départ - Arrivée'!$AG$12)*60+((D179/1000/$F$39)*60+'Départ - Arrivée'!$AG$12)*60)</f>
        <v>8.9930555555555545E-3</v>
      </c>
      <c r="O153" s="109" t="str">
        <f>IF(INDEX('Balises - Cartes'!$B$9:$L$36,MATCH('Fiches de poinçonnages'!L144,'Balises - Cartes'!$B$9:$B$36,0),6)="","",INDEX('Balises - Cartes'!$B$9:$L$36,MATCH('Fiches de poinçonnages'!L144,'Balises - Cartes'!$B$9:$B$36,0),6))</f>
        <v/>
      </c>
      <c r="P153" s="370"/>
      <c r="Q153" s="364"/>
    </row>
    <row r="154" spans="1:17" ht="15" customHeight="1" x14ac:dyDescent="0.25">
      <c r="A154" s="364"/>
      <c r="B154" s="365"/>
      <c r="C154" s="361" t="s">
        <v>113</v>
      </c>
      <c r="D154" s="362"/>
      <c r="E154" s="366" t="s">
        <v>114</v>
      </c>
      <c r="F154" s="367"/>
      <c r="G154" s="370"/>
      <c r="H154" s="365"/>
      <c r="I154" s="134"/>
      <c r="J154" s="364"/>
      <c r="K154" s="365"/>
      <c r="L154" s="361" t="s">
        <v>113</v>
      </c>
      <c r="M154" s="362"/>
      <c r="N154" s="366" t="s">
        <v>114</v>
      </c>
      <c r="O154" s="367"/>
      <c r="P154" s="370"/>
      <c r="Q154" s="364"/>
    </row>
    <row r="155" spans="1:17" ht="33" customHeight="1" x14ac:dyDescent="0.25">
      <c r="A155" s="364"/>
      <c r="B155" s="365"/>
      <c r="C155" s="356" t="str">
        <f>IF('Fiches de poinçonnages'!C153="","",INDEX('Description des balises'!$A$1:$C$76,MATCH('Fiches de poinçonnages'!C153,'Description des balises'!$A$1:$A$76,0),2))</f>
        <v/>
      </c>
      <c r="D155" s="357"/>
      <c r="E155" s="356" t="str">
        <f>IF('Fiches de poinçonnages'!F153="","",INDEX('Description des balises'!$A$1:$C$76,MATCH('Fiches de poinçonnages'!F153,'Description des balises'!$A$1:$A$76,0),2))</f>
        <v/>
      </c>
      <c r="F155" s="357"/>
      <c r="G155" s="370"/>
      <c r="H155" s="365"/>
      <c r="I155" s="134"/>
      <c r="J155" s="364"/>
      <c r="K155" s="365"/>
      <c r="L155" s="356" t="str">
        <f>IF('Fiches de poinçonnages'!L153="","",INDEX('Description des balises'!$A$1:$C$76,MATCH('Fiches de poinçonnages'!L153,'Description des balises'!$A$1:$A$76,0),2))</f>
        <v/>
      </c>
      <c r="M155" s="357"/>
      <c r="N155" s="356" t="str">
        <f>IF('Fiches de poinçonnages'!O153="","",INDEX('Description des balises'!$A$1:$C$76,MATCH('Fiches de poinçonnages'!O153,'Description des balises'!$A$1:$A$76,0),2))</f>
        <v/>
      </c>
      <c r="O155" s="357"/>
      <c r="P155" s="402"/>
      <c r="Q155" s="396"/>
    </row>
    <row r="156" spans="1:17" ht="15" customHeight="1" x14ac:dyDescent="0.25">
      <c r="A156" s="363"/>
      <c r="B156" s="360"/>
      <c r="C156" s="359" t="str">
        <f>IF(C157="","","Balise n°3")</f>
        <v/>
      </c>
      <c r="D156" s="360"/>
      <c r="E156" s="359" t="str">
        <f>IF(F157="","","Balise n°6")</f>
        <v/>
      </c>
      <c r="F156" s="360"/>
      <c r="G156" s="363"/>
      <c r="H156" s="360"/>
      <c r="I156" s="134"/>
      <c r="J156" s="363"/>
      <c r="K156" s="360"/>
      <c r="L156" s="359" t="str">
        <f>IF(L157="","","Balise n°3")</f>
        <v/>
      </c>
      <c r="M156" s="360"/>
      <c r="N156" s="359" t="str">
        <f>IF(O157="","","Balise n°6")</f>
        <v/>
      </c>
      <c r="O156" s="360"/>
      <c r="P156" s="363"/>
      <c r="Q156" s="363"/>
    </row>
    <row r="157" spans="1:17" ht="15" customHeight="1" x14ac:dyDescent="0.25">
      <c r="A157" s="364"/>
      <c r="B157" s="365"/>
      <c r="C157" s="109" t="str">
        <f>IF(INDEX('Balises - Cartes'!$B$9:$L$36,MATCH('Fiches de poinçonnages'!C144,'Balises - Cartes'!$B$9:$B$36,0),4)="","",INDEX('Balises - Cartes'!$B$9:$L$36,MATCH('Fiches de poinçonnages'!C144,'Balises - Cartes'!$B$9:$B$36,0),4))</f>
        <v/>
      </c>
      <c r="D157" s="132">
        <f>TIME(,,((M181/1000/$F$39)*60+'Départ - Arrivée'!$AG$12)*60+((M180/1000/$F$39)*60+'Départ - Arrivée'!$AG$12)*60+((M179/1000/$F$39)*60+'Départ - Arrivée'!$AG$12)*60)</f>
        <v>1.0185185185185184E-2</v>
      </c>
      <c r="E157" s="132">
        <f>TIME(,,((M184/1000/$F$39)*60+'Départ - Arrivée'!$AG$12)*60+((M183/1000/$F$39)*60+'Départ - Arrivée'!$AG$12)*60+((M182/1000/$F$39)*60+'Départ - Arrivée'!$AG$12)*60+((M181/1000/$F$39)*60+'Départ - Arrivée'!$AG$12)*60+((M180/1000/$F$39)*60+'Départ - Arrivée'!$AG$12)*60+((M179/1000/$F$39)*60+'Départ - Arrivée'!$AG$12)*60)</f>
        <v>1.4351851851851852E-2</v>
      </c>
      <c r="F157" s="109" t="str">
        <f>IF(INDEX('Balises - Cartes'!$B$9:$L$36,MATCH('Fiches de poinçonnages'!C144,'Balises - Cartes'!$B$9:$B$36,0),7)="","",INDEX('Balises - Cartes'!$B$9:$L$36,MATCH('Fiches de poinçonnages'!C144,'Balises - Cartes'!$B$9:$B$36,0),7))</f>
        <v/>
      </c>
      <c r="G157" s="364"/>
      <c r="H157" s="365"/>
      <c r="I157" s="134"/>
      <c r="J157" s="364"/>
      <c r="K157" s="365"/>
      <c r="L157" s="109" t="str">
        <f>IF(INDEX('Balises - Cartes'!$B$9:$L$36,MATCH('Fiches de poinçonnages'!L144,'Balises - Cartes'!$B$9:$B$36,0),4)="","",INDEX('Balises - Cartes'!$B$9:$L$36,MATCH('Fiches de poinçonnages'!L144,'Balises - Cartes'!$B$9:$B$36,0),4))</f>
        <v/>
      </c>
      <c r="M157" s="132">
        <f>TIME(,,((D181/1000/$F$39)*60+'Départ - Arrivée'!$AG$12)*60+((D180/1000/$F$39)*60+'Départ - Arrivée'!$AG$12)*60+((D179/1000/$F$39)*60+'Départ - Arrivée'!$AG$12)*60)</f>
        <v>6.215277777777777E-3</v>
      </c>
      <c r="N157" s="132">
        <f>TIME(,,((D184/1000/$F$39)*60+'Départ - Arrivée'!$AG$12)*60+((D183/1000/$F$39)*60+'Départ - Arrivée'!$AG$12)*60+((D168/1000/$F$39)*60+'Départ - Arrivée'!$AG$12)*60+((D181/1000/$F$39)*60+'Départ - Arrivée'!$AG$12)*60+((D180/1000/$F$39)*60+'Départ - Arrivée'!$AG$12)*60+((D179/1000/$F$39)*60+'Départ - Arrivée'!$AG$12)*60)</f>
        <v>1.0381944444444444E-2</v>
      </c>
      <c r="O157" s="109" t="str">
        <f>IF(INDEX('Balises - Cartes'!$B$9:$L$36,MATCH('Fiches de poinçonnages'!L144,'Balises - Cartes'!$B$9:$B$36,0),7)="","",INDEX('Balises - Cartes'!$B$9:$L$36,MATCH('Fiches de poinçonnages'!L144,'Balises - Cartes'!$B$9:$B$36,0),7))</f>
        <v/>
      </c>
      <c r="P157" s="364"/>
      <c r="Q157" s="364"/>
    </row>
    <row r="158" spans="1:17" ht="15" customHeight="1" x14ac:dyDescent="0.25">
      <c r="A158" s="364"/>
      <c r="B158" s="365"/>
      <c r="C158" s="361" t="s">
        <v>113</v>
      </c>
      <c r="D158" s="381"/>
      <c r="E158" s="366" t="s">
        <v>114</v>
      </c>
      <c r="F158" s="367"/>
      <c r="G158" s="364"/>
      <c r="H158" s="365"/>
      <c r="I158" s="134"/>
      <c r="J158" s="364"/>
      <c r="K158" s="365"/>
      <c r="L158" s="361" t="s">
        <v>113</v>
      </c>
      <c r="M158" s="381"/>
      <c r="N158" s="366" t="s">
        <v>114</v>
      </c>
      <c r="O158" s="367"/>
      <c r="P158" s="364"/>
      <c r="Q158" s="364"/>
    </row>
    <row r="159" spans="1:17" ht="33" customHeight="1" x14ac:dyDescent="0.25">
      <c r="A159" s="396"/>
      <c r="B159" s="397"/>
      <c r="C159" s="376" t="str">
        <f>IF('Fiches de poinçonnages'!C157="","",INDEX('Description des balises'!$A$1:$C$76,MATCH('Fiches de poinçonnages'!C157,'Description des balises'!$A$1:$A$76,0),2))</f>
        <v/>
      </c>
      <c r="D159" s="377"/>
      <c r="E159" s="376" t="str">
        <f>IF('Fiches de poinçonnages'!F157="","",INDEX('Description des balises'!$A$1:$C$76,MATCH('Fiches de poinçonnages'!F157,'Description des balises'!$A$1:$A$76,0),2))</f>
        <v/>
      </c>
      <c r="F159" s="377"/>
      <c r="G159" s="396"/>
      <c r="H159" s="397"/>
      <c r="I159" s="108"/>
      <c r="J159" s="396"/>
      <c r="K159" s="397"/>
      <c r="L159" s="376" t="str">
        <f>IF('Fiches de poinçonnages'!L157="","",INDEX('Description des balises'!$A$1:$C$76,MATCH('Fiches de poinçonnages'!L157,'Description des balises'!$A$1:$A$76,0),2))</f>
        <v/>
      </c>
      <c r="M159" s="377"/>
      <c r="N159" s="376" t="str">
        <f>IF('Fiches de poinçonnages'!O157="","",INDEX('Description des balises'!$A$1:$C$76,MATCH('Fiches de poinçonnages'!O157,'Description des balises'!$A$1:$A$76,0),2))</f>
        <v/>
      </c>
      <c r="O159" s="377"/>
      <c r="P159" s="396"/>
      <c r="Q159" s="396"/>
    </row>
    <row r="160" spans="1:17" ht="15" customHeight="1" x14ac:dyDescent="0.25">
      <c r="A160" s="395"/>
      <c r="B160" s="395"/>
      <c r="C160" s="394"/>
      <c r="D160" s="394"/>
      <c r="E160" s="394"/>
      <c r="F160" s="394"/>
      <c r="G160" s="395"/>
      <c r="H160" s="395"/>
      <c r="I160" s="135"/>
      <c r="J160" s="394"/>
      <c r="K160" s="394"/>
      <c r="L160" s="394"/>
      <c r="M160" s="394"/>
      <c r="N160" s="394"/>
      <c r="O160" s="394"/>
      <c r="P160" s="394"/>
      <c r="Q160" s="394"/>
    </row>
    <row r="161" spans="1:17" ht="21" customHeight="1" x14ac:dyDescent="0.25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</row>
    <row r="162" spans="1:17" ht="21" customHeight="1" x14ac:dyDescent="0.25">
      <c r="A162" s="77"/>
      <c r="B162" s="421" t="str">
        <f>'Balises - Cartes'!$B$2</f>
        <v>(nom de votre établissement)</v>
      </c>
      <c r="C162" s="421"/>
      <c r="D162" s="421"/>
      <c r="E162" s="421"/>
      <c r="F162" s="421"/>
      <c r="G162" s="421"/>
      <c r="H162" s="77"/>
      <c r="I162" s="77"/>
      <c r="J162" s="77"/>
      <c r="K162" s="421" t="str">
        <f>'Balises - Cartes'!$B$2</f>
        <v>(nom de votre établissement)</v>
      </c>
      <c r="L162" s="421"/>
      <c r="M162" s="421"/>
      <c r="N162" s="421"/>
      <c r="O162" s="421"/>
      <c r="P162" s="421"/>
    </row>
    <row r="163" spans="1:17" ht="21" customHeight="1" x14ac:dyDescent="0.25">
      <c r="A163" s="77"/>
      <c r="B163" s="405" t="s">
        <v>20</v>
      </c>
      <c r="C163" s="406"/>
      <c r="D163" s="407"/>
      <c r="E163" s="416" t="str">
        <f>$E$37</f>
        <v>Niveaux</v>
      </c>
      <c r="F163" s="417" t="s">
        <v>12</v>
      </c>
      <c r="G163" s="417" t="s">
        <v>124</v>
      </c>
      <c r="H163" s="77"/>
      <c r="I163" s="77"/>
      <c r="J163" s="77"/>
      <c r="K163" s="405" t="s">
        <v>20</v>
      </c>
      <c r="L163" s="406"/>
      <c r="M163" s="407"/>
      <c r="N163" s="416" t="str">
        <f>$E$37</f>
        <v>Niveaux</v>
      </c>
      <c r="O163" s="417" t="s">
        <v>12</v>
      </c>
      <c r="P163" s="417" t="s">
        <v>124</v>
      </c>
    </row>
    <row r="164" spans="1:17" ht="21" customHeight="1" x14ac:dyDescent="0.25">
      <c r="A164" s="77"/>
      <c r="B164" s="408"/>
      <c r="C164" s="409"/>
      <c r="D164" s="410"/>
      <c r="E164" s="416"/>
      <c r="F164" s="418"/>
      <c r="G164" s="418"/>
      <c r="H164" s="77"/>
      <c r="I164" s="77"/>
      <c r="J164" s="77"/>
      <c r="K164" s="408"/>
      <c r="L164" s="409"/>
      <c r="M164" s="410"/>
      <c r="N164" s="416"/>
      <c r="O164" s="418"/>
      <c r="P164" s="418"/>
    </row>
    <row r="165" spans="1:17" ht="21" customHeight="1" x14ac:dyDescent="0.25">
      <c r="A165" s="77"/>
      <c r="B165" s="414" t="s">
        <v>39</v>
      </c>
      <c r="C165" s="415"/>
      <c r="D165" s="96">
        <f>'D10'!$AB$47</f>
        <v>1155.5912538609834</v>
      </c>
      <c r="E165" s="97" t="str">
        <f>$E$39</f>
        <v>Marche</v>
      </c>
      <c r="F165" s="114">
        <f>'D10'!$AA$4</f>
        <v>8</v>
      </c>
      <c r="G165" s="115">
        <f>'D10'!$AB$4</f>
        <v>1.3425925925925924E-2</v>
      </c>
      <c r="H165" s="77"/>
      <c r="I165" s="77"/>
      <c r="J165" s="77"/>
      <c r="K165" s="414" t="s">
        <v>39</v>
      </c>
      <c r="L165" s="415"/>
      <c r="M165" s="96">
        <f>'D9'!$AB$47</f>
        <v>1155.5912538609834</v>
      </c>
      <c r="N165" s="97" t="str">
        <f>$E$39</f>
        <v>Marche</v>
      </c>
      <c r="O165" s="114">
        <f>'D9'!$AA$4</f>
        <v>8</v>
      </c>
      <c r="P165" s="115">
        <f>'D9'!$AB$4</f>
        <v>1.3425925925925924E-2</v>
      </c>
    </row>
    <row r="166" spans="1:17" ht="21" customHeight="1" x14ac:dyDescent="0.25">
      <c r="A166" s="77"/>
      <c r="B166" s="422" t="s">
        <v>38</v>
      </c>
      <c r="C166" s="423"/>
      <c r="D166" s="96">
        <f>'D10'!$AB$48</f>
        <v>0</v>
      </c>
      <c r="E166" s="97">
        <f>$E$40</f>
        <v>1</v>
      </c>
      <c r="F166" s="114">
        <f>'D10'!$AA$5</f>
        <v>9</v>
      </c>
      <c r="G166" s="115">
        <f>'D10'!$AB$5</f>
        <v>1.2083333333333333E-2</v>
      </c>
      <c r="H166" s="77"/>
      <c r="I166" s="77"/>
      <c r="J166" s="77"/>
      <c r="K166" s="422" t="s">
        <v>38</v>
      </c>
      <c r="L166" s="423"/>
      <c r="M166" s="96">
        <f>'D9'!$AB$48</f>
        <v>0</v>
      </c>
      <c r="N166" s="97">
        <f>$E$40</f>
        <v>1</v>
      </c>
      <c r="O166" s="114">
        <f>'D9'!$AA$5</f>
        <v>9</v>
      </c>
      <c r="P166" s="115">
        <f>'D9'!$AB$5</f>
        <v>1.2083333333333333E-2</v>
      </c>
    </row>
    <row r="167" spans="1:17" ht="21" customHeight="1" x14ac:dyDescent="0.25">
      <c r="A167" s="77"/>
      <c r="B167" s="422" t="s">
        <v>37</v>
      </c>
      <c r="C167" s="423"/>
      <c r="D167" s="96">
        <f>'D10'!$AB$49</f>
        <v>0</v>
      </c>
      <c r="E167" s="97">
        <f>$E$41</f>
        <v>2</v>
      </c>
      <c r="F167" s="114">
        <f>'D10'!$AA$6</f>
        <v>10</v>
      </c>
      <c r="G167" s="115">
        <f>'D10'!$AB$6</f>
        <v>1.1018518518518518E-2</v>
      </c>
      <c r="H167" s="77"/>
      <c r="I167" s="77"/>
      <c r="J167" s="77"/>
      <c r="K167" s="422" t="s">
        <v>37</v>
      </c>
      <c r="L167" s="423"/>
      <c r="M167" s="96">
        <f>'D9'!$AB$49</f>
        <v>0</v>
      </c>
      <c r="N167" s="97">
        <f>$E$41</f>
        <v>2</v>
      </c>
      <c r="O167" s="114">
        <f>'D9'!$AA$6</f>
        <v>10</v>
      </c>
      <c r="P167" s="115">
        <f>'D9'!$AB$6</f>
        <v>1.1018518518518518E-2</v>
      </c>
    </row>
    <row r="168" spans="1:17" ht="21" customHeight="1" x14ac:dyDescent="0.25">
      <c r="A168" s="77"/>
      <c r="B168" s="422" t="s">
        <v>36</v>
      </c>
      <c r="C168" s="423"/>
      <c r="D168" s="96">
        <f>'D10'!$AB$50</f>
        <v>0</v>
      </c>
      <c r="E168" s="97">
        <f>$E$42</f>
        <v>3</v>
      </c>
      <c r="F168" s="114">
        <f>'D10'!$AA$7</f>
        <v>11</v>
      </c>
      <c r="G168" s="115">
        <f>'D10'!$AB$7</f>
        <v>1.0138888888888888E-2</v>
      </c>
      <c r="H168" s="77"/>
      <c r="I168" s="77"/>
      <c r="J168" s="77"/>
      <c r="K168" s="422" t="s">
        <v>36</v>
      </c>
      <c r="L168" s="423"/>
      <c r="M168" s="96">
        <f>'D9'!$AB$50</f>
        <v>0</v>
      </c>
      <c r="N168" s="97">
        <f>$E$42</f>
        <v>3</v>
      </c>
      <c r="O168" s="114">
        <f>'D9'!$AA$7</f>
        <v>11</v>
      </c>
      <c r="P168" s="115">
        <f>'D9'!$AB$7</f>
        <v>1.0138888888888888E-2</v>
      </c>
    </row>
    <row r="169" spans="1:17" ht="21" customHeight="1" x14ac:dyDescent="0.25">
      <c r="A169" s="77"/>
      <c r="B169" s="398" t="s">
        <v>117</v>
      </c>
      <c r="C169" s="399"/>
      <c r="D169" s="96">
        <f>'D10'!$AB$51</f>
        <v>0</v>
      </c>
      <c r="E169" s="97">
        <f>$E$43</f>
        <v>4</v>
      </c>
      <c r="F169" s="114">
        <f>'D10'!$AA$8</f>
        <v>12</v>
      </c>
      <c r="G169" s="115">
        <f>'D10'!$AB$8</f>
        <v>9.4097222222222238E-3</v>
      </c>
      <c r="H169" s="77"/>
      <c r="I169" s="77"/>
      <c r="J169" s="77"/>
      <c r="K169" s="398" t="s">
        <v>117</v>
      </c>
      <c r="L169" s="399"/>
      <c r="M169" s="96">
        <f>'D9'!$AB$51</f>
        <v>0</v>
      </c>
      <c r="N169" s="97">
        <f>$E$43</f>
        <v>4</v>
      </c>
      <c r="O169" s="114">
        <f>'D9'!$AA$8</f>
        <v>12</v>
      </c>
      <c r="P169" s="115">
        <f>'D9'!$AB$8</f>
        <v>9.4097222222222238E-3</v>
      </c>
    </row>
    <row r="170" spans="1:17" ht="21" customHeight="1" x14ac:dyDescent="0.25">
      <c r="A170" s="77"/>
      <c r="B170" s="398" t="s">
        <v>118</v>
      </c>
      <c r="C170" s="399"/>
      <c r="D170" s="96">
        <f>'D10'!$AB$52</f>
        <v>0</v>
      </c>
      <c r="E170" s="97">
        <f>$E$44</f>
        <v>5</v>
      </c>
      <c r="F170" s="114">
        <f>'D10'!$AA$9</f>
        <v>13</v>
      </c>
      <c r="G170" s="115">
        <f>'D10'!$AB$9</f>
        <v>8.7962962962962968E-3</v>
      </c>
      <c r="H170" s="77"/>
      <c r="I170" s="77"/>
      <c r="J170" s="77"/>
      <c r="K170" s="398" t="s">
        <v>118</v>
      </c>
      <c r="L170" s="399"/>
      <c r="M170" s="96">
        <f>'D9'!$AB$52</f>
        <v>0</v>
      </c>
      <c r="N170" s="97">
        <f>$E$44</f>
        <v>5</v>
      </c>
      <c r="O170" s="114">
        <f>'D9'!$AA$9</f>
        <v>13</v>
      </c>
      <c r="P170" s="115">
        <f>'D9'!$AB$9</f>
        <v>8.7962962962962968E-3</v>
      </c>
    </row>
    <row r="171" spans="1:17" ht="21" customHeight="1" x14ac:dyDescent="0.25">
      <c r="A171" s="77"/>
      <c r="B171" s="414" t="s">
        <v>112</v>
      </c>
      <c r="C171" s="415"/>
      <c r="D171" s="96">
        <f>'D10'!$AB$53</f>
        <v>1155.5912538609834</v>
      </c>
      <c r="E171" s="97">
        <f>$E$45</f>
        <v>6</v>
      </c>
      <c r="F171" s="114">
        <f>'D10'!$AA$10</f>
        <v>14</v>
      </c>
      <c r="G171" s="115">
        <f>'D10'!$AB$10</f>
        <v>8.2638888888888883E-3</v>
      </c>
      <c r="H171" s="77"/>
      <c r="I171" s="77"/>
      <c r="J171" s="77"/>
      <c r="K171" s="414" t="s">
        <v>112</v>
      </c>
      <c r="L171" s="415"/>
      <c r="M171" s="96">
        <f>'D9'!$AB$53</f>
        <v>1155.5912538609834</v>
      </c>
      <c r="N171" s="97">
        <f>$E$45</f>
        <v>6</v>
      </c>
      <c r="O171" s="114">
        <f>'D9'!$AA$10</f>
        <v>14</v>
      </c>
      <c r="P171" s="115">
        <f>'D9'!$AB$10</f>
        <v>8.2638888888888883E-3</v>
      </c>
    </row>
    <row r="172" spans="1:17" ht="21" customHeight="1" x14ac:dyDescent="0.25">
      <c r="A172" s="77"/>
      <c r="B172" s="388" t="s">
        <v>116</v>
      </c>
      <c r="C172" s="390">
        <f>'D10'!$B$88</f>
        <v>2311.1825077219669</v>
      </c>
      <c r="D172" s="392" t="s">
        <v>10</v>
      </c>
      <c r="E172" s="97">
        <f>$E$46</f>
        <v>7</v>
      </c>
      <c r="F172" s="114">
        <f>'D10'!$AA$11</f>
        <v>15</v>
      </c>
      <c r="G172" s="115">
        <f>'D10'!$AB$11</f>
        <v>7.8009259259259256E-3</v>
      </c>
      <c r="H172" s="77"/>
      <c r="I172" s="77"/>
      <c r="J172" s="77"/>
      <c r="K172" s="388" t="s">
        <v>116</v>
      </c>
      <c r="L172" s="390">
        <f>'D9'!$B$88</f>
        <v>2311.1825077219669</v>
      </c>
      <c r="M172" s="392" t="s">
        <v>10</v>
      </c>
      <c r="N172" s="97">
        <f>$E$46</f>
        <v>7</v>
      </c>
      <c r="O172" s="114">
        <f>'D9'!$AA$11</f>
        <v>15</v>
      </c>
      <c r="P172" s="115">
        <f>'D9'!$AB$11</f>
        <v>7.8009259259259256E-3</v>
      </c>
    </row>
    <row r="173" spans="1:17" ht="21" customHeight="1" x14ac:dyDescent="0.25">
      <c r="B173" s="389"/>
      <c r="C173" s="391"/>
      <c r="D173" s="393"/>
      <c r="E173" s="97">
        <f>$E$47</f>
        <v>8</v>
      </c>
      <c r="F173" s="114">
        <f>'D10'!$AA$12</f>
        <v>16</v>
      </c>
      <c r="G173" s="115">
        <f>'D10'!$AB$12</f>
        <v>7.4074074074074068E-3</v>
      </c>
      <c r="K173" s="389"/>
      <c r="L173" s="391"/>
      <c r="M173" s="393"/>
      <c r="N173" s="97">
        <f>$E$47</f>
        <v>8</v>
      </c>
      <c r="O173" s="114">
        <f>'D9'!$AA$12</f>
        <v>16</v>
      </c>
      <c r="P173" s="115">
        <f>'D9'!$AB$12</f>
        <v>7.4074074074074068E-3</v>
      </c>
    </row>
    <row r="174" spans="1:17" ht="21" customHeight="1" x14ac:dyDescent="0.25">
      <c r="B174" s="374" t="s">
        <v>122</v>
      </c>
      <c r="C174" s="374"/>
      <c r="D174" s="98" t="str">
        <f>'Départ - Arrivée'!$AE$12</f>
        <v>Vestiaire Sud</v>
      </c>
      <c r="E174" s="98"/>
      <c r="F174" s="98"/>
      <c r="G174" s="98"/>
      <c r="K174" s="374" t="s">
        <v>122</v>
      </c>
      <c r="L174" s="374"/>
      <c r="M174" s="98" t="str">
        <f>'Départ - Arrivée'!$AE$12</f>
        <v>Vestiaire Sud</v>
      </c>
      <c r="N174" s="98"/>
      <c r="O174" s="98"/>
      <c r="P174" s="98"/>
    </row>
    <row r="175" spans="1:17" ht="21" customHeight="1" x14ac:dyDescent="0.25">
      <c r="B175" s="98"/>
      <c r="C175" s="98"/>
      <c r="D175" s="98"/>
      <c r="E175" s="98"/>
      <c r="F175" s="98"/>
      <c r="G175" s="98"/>
    </row>
    <row r="176" spans="1:17" ht="21" customHeight="1" x14ac:dyDescent="0.25">
      <c r="B176" s="421" t="str">
        <f>'Balises - Cartes'!$B$2</f>
        <v>(nom de votre établissement)</v>
      </c>
      <c r="C176" s="421"/>
      <c r="D176" s="421"/>
      <c r="E176" s="421"/>
      <c r="F176" s="421"/>
      <c r="G176" s="421"/>
      <c r="K176" s="421" t="str">
        <f>'Balises - Cartes'!$B$2</f>
        <v>(nom de votre établissement)</v>
      </c>
      <c r="L176" s="421"/>
      <c r="M176" s="421"/>
      <c r="N176" s="421"/>
      <c r="O176" s="421"/>
      <c r="P176" s="421"/>
    </row>
    <row r="177" spans="1:17" ht="21" customHeight="1" x14ac:dyDescent="0.25">
      <c r="B177" s="405" t="s">
        <v>20</v>
      </c>
      <c r="C177" s="406"/>
      <c r="D177" s="407"/>
      <c r="E177" s="416" t="str">
        <f>$E$37</f>
        <v>Niveaux</v>
      </c>
      <c r="F177" s="417" t="s">
        <v>12</v>
      </c>
      <c r="G177" s="417" t="str">
        <f>$G$37</f>
        <v>Temps (min:sec)</v>
      </c>
      <c r="K177" s="405" t="s">
        <v>20</v>
      </c>
      <c r="L177" s="406"/>
      <c r="M177" s="407"/>
      <c r="N177" s="416" t="str">
        <f>$E$37</f>
        <v>Niveaux</v>
      </c>
      <c r="O177" s="417" t="s">
        <v>12</v>
      </c>
      <c r="P177" s="417" t="s">
        <v>124</v>
      </c>
    </row>
    <row r="178" spans="1:17" ht="21" customHeight="1" x14ac:dyDescent="0.25">
      <c r="B178" s="408"/>
      <c r="C178" s="409"/>
      <c r="D178" s="410"/>
      <c r="E178" s="416"/>
      <c r="F178" s="418"/>
      <c r="G178" s="418"/>
      <c r="K178" s="408"/>
      <c r="L178" s="409"/>
      <c r="M178" s="410"/>
      <c r="N178" s="416"/>
      <c r="O178" s="418"/>
      <c r="P178" s="418"/>
    </row>
    <row r="179" spans="1:17" ht="21" customHeight="1" x14ac:dyDescent="0.25">
      <c r="B179" s="414" t="s">
        <v>39</v>
      </c>
      <c r="C179" s="415"/>
      <c r="D179" s="96">
        <f>'E1'!$N$99</f>
        <v>393.48707729733638</v>
      </c>
      <c r="E179" s="97" t="str">
        <f>$E$39</f>
        <v>Marche</v>
      </c>
      <c r="F179" s="114">
        <f>'E1'!$J$88</f>
        <v>8</v>
      </c>
      <c r="G179" s="115">
        <f>'E1'!$K$88</f>
        <v>5.4861111111111117E-3</v>
      </c>
      <c r="K179" s="414" t="s">
        <v>39</v>
      </c>
      <c r="L179" s="415"/>
      <c r="M179" s="96">
        <f>'D11'!$AB$47</f>
        <v>1155.5912538609834</v>
      </c>
      <c r="N179" s="97" t="str">
        <f>$E$39</f>
        <v>Marche</v>
      </c>
      <c r="O179" s="114">
        <f>'D11'!$AA$4</f>
        <v>8</v>
      </c>
      <c r="P179" s="115">
        <f>'D11'!$AB$4</f>
        <v>1.3425925925925924E-2</v>
      </c>
    </row>
    <row r="180" spans="1:17" ht="21" customHeight="1" x14ac:dyDescent="0.25">
      <c r="B180" s="422" t="s">
        <v>38</v>
      </c>
      <c r="C180" s="423"/>
      <c r="D180" s="96">
        <f>'E1'!$N$100</f>
        <v>0</v>
      </c>
      <c r="E180" s="97">
        <f>$E$40</f>
        <v>1</v>
      </c>
      <c r="F180" s="114">
        <f>'E1'!$J$90</f>
        <v>9</v>
      </c>
      <c r="G180" s="115">
        <f>'E1'!$K$90</f>
        <v>5.0231481481481481E-3</v>
      </c>
      <c r="K180" s="422" t="s">
        <v>38</v>
      </c>
      <c r="L180" s="423"/>
      <c r="M180" s="96">
        <f>'D11'!$AB$48</f>
        <v>0</v>
      </c>
      <c r="N180" s="97">
        <f>$E$40</f>
        <v>1</v>
      </c>
      <c r="O180" s="114">
        <f>'D11'!$AA$5</f>
        <v>9</v>
      </c>
      <c r="P180" s="115">
        <f>'D11'!$AB$5</f>
        <v>1.2083333333333333E-2</v>
      </c>
    </row>
    <row r="181" spans="1:17" ht="21" customHeight="1" x14ac:dyDescent="0.25">
      <c r="B181" s="422" t="s">
        <v>37</v>
      </c>
      <c r="C181" s="423"/>
      <c r="D181" s="96">
        <f>'E1'!$N$101</f>
        <v>0</v>
      </c>
      <c r="E181" s="97">
        <f>$E$41</f>
        <v>2</v>
      </c>
      <c r="F181" s="114">
        <f>'E1'!$J$92</f>
        <v>10</v>
      </c>
      <c r="G181" s="115">
        <f>'E1'!$K$92</f>
        <v>4.6643518518518518E-3</v>
      </c>
      <c r="K181" s="422" t="s">
        <v>37</v>
      </c>
      <c r="L181" s="423"/>
      <c r="M181" s="96">
        <f>'D11'!$AB$49</f>
        <v>0</v>
      </c>
      <c r="N181" s="97">
        <f>$E$41</f>
        <v>2</v>
      </c>
      <c r="O181" s="114">
        <f>'D11'!$AA$6</f>
        <v>10</v>
      </c>
      <c r="P181" s="115">
        <f>'D11'!$AB$6</f>
        <v>1.1018518518518518E-2</v>
      </c>
    </row>
    <row r="182" spans="1:17" ht="21" customHeight="1" x14ac:dyDescent="0.25">
      <c r="B182" s="422" t="s">
        <v>36</v>
      </c>
      <c r="C182" s="423"/>
      <c r="D182" s="96">
        <f>'E1'!$N$102</f>
        <v>0</v>
      </c>
      <c r="E182" s="97">
        <f>$E$42</f>
        <v>3</v>
      </c>
      <c r="F182" s="114">
        <f>'E1'!$J$94</f>
        <v>11</v>
      </c>
      <c r="G182" s="115">
        <f>'E1'!$K$94</f>
        <v>4.363425925925926E-3</v>
      </c>
      <c r="K182" s="422" t="s">
        <v>36</v>
      </c>
      <c r="L182" s="423"/>
      <c r="M182" s="96">
        <f>'D11'!$AB$50</f>
        <v>0</v>
      </c>
      <c r="N182" s="97">
        <f>$E$42</f>
        <v>3</v>
      </c>
      <c r="O182" s="114">
        <f>'D11'!$AA$7</f>
        <v>11</v>
      </c>
      <c r="P182" s="115">
        <f>'D11'!$AB$7</f>
        <v>1.0138888888888888E-2</v>
      </c>
    </row>
    <row r="183" spans="1:17" ht="21" customHeight="1" x14ac:dyDescent="0.25">
      <c r="B183" s="398" t="s">
        <v>117</v>
      </c>
      <c r="C183" s="399"/>
      <c r="D183" s="96">
        <f>'E1'!$N$103</f>
        <v>0</v>
      </c>
      <c r="E183" s="97">
        <f>$E$43</f>
        <v>4</v>
      </c>
      <c r="F183" s="114">
        <f>'E1'!$J$96</f>
        <v>12</v>
      </c>
      <c r="G183" s="115">
        <f>'E1'!$K$96</f>
        <v>4.1203703703703706E-3</v>
      </c>
      <c r="K183" s="398" t="s">
        <v>117</v>
      </c>
      <c r="L183" s="399"/>
      <c r="M183" s="96">
        <f>'D11'!$AB$51</f>
        <v>0</v>
      </c>
      <c r="N183" s="97">
        <f>$E$43</f>
        <v>4</v>
      </c>
      <c r="O183" s="114">
        <f>'D11'!$AA$8</f>
        <v>12</v>
      </c>
      <c r="P183" s="115">
        <f>'D11'!$AB$8</f>
        <v>9.4097222222222238E-3</v>
      </c>
    </row>
    <row r="184" spans="1:17" ht="21" customHeight="1" x14ac:dyDescent="0.25">
      <c r="B184" s="398" t="s">
        <v>118</v>
      </c>
      <c r="C184" s="399"/>
      <c r="D184" s="96">
        <f>'E1'!$N$104</f>
        <v>0</v>
      </c>
      <c r="E184" s="97">
        <f>$E$44</f>
        <v>5</v>
      </c>
      <c r="F184" s="114">
        <f>'E1'!$J$98</f>
        <v>13</v>
      </c>
      <c r="G184" s="115">
        <f>'E1'!$K$98</f>
        <v>3.9004629629629628E-3</v>
      </c>
      <c r="K184" s="398" t="s">
        <v>118</v>
      </c>
      <c r="L184" s="399"/>
      <c r="M184" s="96">
        <f>'D11'!$AB$52</f>
        <v>0</v>
      </c>
      <c r="N184" s="97">
        <f>$E$44</f>
        <v>5</v>
      </c>
      <c r="O184" s="114">
        <f>'D11'!$AA$9</f>
        <v>13</v>
      </c>
      <c r="P184" s="115">
        <f>'D11'!$AB$9</f>
        <v>8.7962962962962968E-3</v>
      </c>
    </row>
    <row r="185" spans="1:17" ht="21" customHeight="1" x14ac:dyDescent="0.25">
      <c r="B185" s="414" t="s">
        <v>112</v>
      </c>
      <c r="C185" s="415"/>
      <c r="D185" s="96">
        <f>'E1'!$N$105</f>
        <v>393.48707729733638</v>
      </c>
      <c r="E185" s="97">
        <f>$E$45</f>
        <v>6</v>
      </c>
      <c r="F185" s="114">
        <f>'E1'!$J$100</f>
        <v>14</v>
      </c>
      <c r="G185" s="115">
        <f>'E1'!$K$100</f>
        <v>3.7268518518518514E-3</v>
      </c>
      <c r="K185" s="414" t="s">
        <v>112</v>
      </c>
      <c r="L185" s="415"/>
      <c r="M185" s="96">
        <f>'D11'!$AB$53</f>
        <v>1155.5912538609834</v>
      </c>
      <c r="N185" s="97">
        <f>$E$45</f>
        <v>6</v>
      </c>
      <c r="O185" s="114">
        <f>'D11'!$AA$10</f>
        <v>14</v>
      </c>
      <c r="P185" s="115">
        <f>'D11'!$AB$10</f>
        <v>8.2638888888888883E-3</v>
      </c>
    </row>
    <row r="186" spans="1:17" ht="21" customHeight="1" x14ac:dyDescent="0.25">
      <c r="B186" s="388" t="s">
        <v>116</v>
      </c>
      <c r="C186" s="390">
        <f>'E1'!$P$102</f>
        <v>786.97415459467277</v>
      </c>
      <c r="D186" s="392" t="s">
        <v>10</v>
      </c>
      <c r="E186" s="97">
        <f>$E$46</f>
        <v>7</v>
      </c>
      <c r="F186" s="114">
        <f>'E1'!$J$102</f>
        <v>15</v>
      </c>
      <c r="G186" s="115">
        <f>'E1'!$K$102</f>
        <v>3.5648148148148154E-3</v>
      </c>
      <c r="K186" s="388" t="s">
        <v>116</v>
      </c>
      <c r="L186" s="390">
        <f>'D11'!$B$88</f>
        <v>2311.1825077219669</v>
      </c>
      <c r="M186" s="392" t="s">
        <v>10</v>
      </c>
      <c r="N186" s="97">
        <f>$E$46</f>
        <v>7</v>
      </c>
      <c r="O186" s="114">
        <f>'D11'!$AA$11</f>
        <v>15</v>
      </c>
      <c r="P186" s="115">
        <f>'D11'!$AB$11</f>
        <v>7.8009259259259256E-3</v>
      </c>
    </row>
    <row r="187" spans="1:17" ht="21" customHeight="1" x14ac:dyDescent="0.25">
      <c r="B187" s="389"/>
      <c r="C187" s="391"/>
      <c r="D187" s="393"/>
      <c r="E187" s="97">
        <f>$E$47</f>
        <v>8</v>
      </c>
      <c r="F187" s="114">
        <f>'E1'!$J$104</f>
        <v>16</v>
      </c>
      <c r="G187" s="115">
        <f>'E1'!$K$104</f>
        <v>3.4375E-3</v>
      </c>
      <c r="K187" s="389"/>
      <c r="L187" s="391"/>
      <c r="M187" s="393"/>
      <c r="N187" s="97">
        <f>$E$47</f>
        <v>8</v>
      </c>
      <c r="O187" s="114">
        <f>'D11'!$AA$12</f>
        <v>16</v>
      </c>
      <c r="P187" s="115">
        <f>'D11'!$AB$12</f>
        <v>7.4074074074074068E-3</v>
      </c>
    </row>
    <row r="188" spans="1:17" ht="21" customHeight="1" x14ac:dyDescent="0.25">
      <c r="B188" s="374" t="s">
        <v>122</v>
      </c>
      <c r="C188" s="374"/>
      <c r="D188" s="98" t="str">
        <f>'Départ - Arrivée'!$AE$12</f>
        <v>Vestiaire Sud</v>
      </c>
      <c r="K188" s="374" t="s">
        <v>122</v>
      </c>
      <c r="L188" s="374"/>
      <c r="M188" s="98" t="str">
        <f>'Départ - Arrivée'!$AE$12</f>
        <v>Vestiaire Sud</v>
      </c>
      <c r="N188" s="98"/>
      <c r="O188" s="98"/>
      <c r="P188" s="98"/>
    </row>
    <row r="189" spans="1:17" ht="21" customHeight="1" x14ac:dyDescent="0.25">
      <c r="A189" s="3"/>
      <c r="B189" s="3"/>
      <c r="F189" s="136" t="s">
        <v>23</v>
      </c>
      <c r="P189" s="3"/>
      <c r="Q189" s="3"/>
    </row>
    <row r="190" spans="1:17" ht="12.75" customHeight="1" x14ac:dyDescent="0.25">
      <c r="A190" s="3"/>
      <c r="B190" s="3"/>
      <c r="F190" s="136" t="s">
        <v>23</v>
      </c>
      <c r="P190" s="3"/>
      <c r="Q190" s="3"/>
    </row>
    <row r="191" spans="1:17" ht="15" customHeight="1" x14ac:dyDescent="0.25">
      <c r="A191" s="360"/>
      <c r="B191" s="368"/>
      <c r="C191" s="411" t="str">
        <f>'Balises - Cartes'!B21</f>
        <v>E2</v>
      </c>
      <c r="D191" s="412"/>
      <c r="E191" s="412"/>
      <c r="F191" s="413"/>
      <c r="G191" s="368"/>
      <c r="H191" s="368"/>
      <c r="I191" s="94"/>
      <c r="J191" s="368"/>
      <c r="K191" s="368"/>
      <c r="L191" s="411" t="str">
        <f>'Balises - Cartes'!B22</f>
        <v>E3</v>
      </c>
      <c r="M191" s="412"/>
      <c r="N191" s="412"/>
      <c r="O191" s="413"/>
      <c r="P191" s="368"/>
      <c r="Q191" s="359"/>
    </row>
    <row r="192" spans="1:17" ht="15" customHeight="1" x14ac:dyDescent="0.25">
      <c r="A192" s="365"/>
      <c r="B192" s="369"/>
      <c r="C192" s="358" t="s">
        <v>48</v>
      </c>
      <c r="D192" s="358"/>
      <c r="E192" s="378" t="str">
        <f>E3</f>
        <v>0600000000</v>
      </c>
      <c r="F192" s="379"/>
      <c r="G192" s="369"/>
      <c r="H192" s="369"/>
      <c r="I192" s="134"/>
      <c r="J192" s="369"/>
      <c r="K192" s="369"/>
      <c r="L192" s="358" t="s">
        <v>48</v>
      </c>
      <c r="M192" s="358"/>
      <c r="N192" s="378" t="str">
        <f t="shared" ref="N192" si="2">E3</f>
        <v>0600000000</v>
      </c>
      <c r="O192" s="379"/>
      <c r="P192" s="369"/>
      <c r="Q192" s="370"/>
    </row>
    <row r="193" spans="1:17" ht="15" customHeight="1" x14ac:dyDescent="0.25">
      <c r="A193" s="365"/>
      <c r="B193" s="369"/>
      <c r="C193" s="358" t="s">
        <v>49</v>
      </c>
      <c r="D193" s="358"/>
      <c r="E193" s="358" t="s">
        <v>50</v>
      </c>
      <c r="F193" s="358"/>
      <c r="G193" s="369"/>
      <c r="H193" s="369"/>
      <c r="I193" s="134"/>
      <c r="J193" s="369"/>
      <c r="K193" s="369"/>
      <c r="L193" s="358" t="s">
        <v>49</v>
      </c>
      <c r="M193" s="358"/>
      <c r="N193" s="358" t="s">
        <v>50</v>
      </c>
      <c r="O193" s="358"/>
      <c r="P193" s="369"/>
      <c r="Q193" s="370"/>
    </row>
    <row r="194" spans="1:17" ht="15" customHeight="1" x14ac:dyDescent="0.25">
      <c r="A194" s="365"/>
      <c r="B194" s="369"/>
      <c r="C194" s="358" t="s">
        <v>49</v>
      </c>
      <c r="D194" s="358"/>
      <c r="E194" s="373" t="s">
        <v>51</v>
      </c>
      <c r="F194" s="373"/>
      <c r="G194" s="369"/>
      <c r="H194" s="369"/>
      <c r="I194" s="134"/>
      <c r="J194" s="369"/>
      <c r="K194" s="369"/>
      <c r="L194" s="358" t="s">
        <v>49</v>
      </c>
      <c r="M194" s="358"/>
      <c r="N194" s="373" t="s">
        <v>51</v>
      </c>
      <c r="O194" s="373"/>
      <c r="P194" s="369"/>
      <c r="Q194" s="370"/>
    </row>
    <row r="195" spans="1:17" ht="15" customHeight="1" x14ac:dyDescent="0.25">
      <c r="A195" s="365"/>
      <c r="B195" s="369"/>
      <c r="C195" s="359" t="str">
        <f>IF(C196="","","Balise n°1")</f>
        <v>Balise n°1</v>
      </c>
      <c r="D195" s="360"/>
      <c r="E195" s="359" t="str">
        <f>IF(F196="","","Balise n°4")</f>
        <v/>
      </c>
      <c r="F195" s="360"/>
      <c r="G195" s="369"/>
      <c r="H195" s="369"/>
      <c r="I195" s="134"/>
      <c r="J195" s="369"/>
      <c r="K195" s="369"/>
      <c r="L195" s="359" t="str">
        <f>IF(L196="","","Balise n°1")</f>
        <v>Balise n°1</v>
      </c>
      <c r="M195" s="360"/>
      <c r="N195" s="359" t="str">
        <f>IF(O196="","","Balise n°4")</f>
        <v/>
      </c>
      <c r="O195" s="360"/>
      <c r="P195" s="369"/>
      <c r="Q195" s="370"/>
    </row>
    <row r="196" spans="1:17" ht="15" customHeight="1" x14ac:dyDescent="0.25">
      <c r="A196" s="365"/>
      <c r="B196" s="370"/>
      <c r="C196" s="109">
        <f>IF(INDEX('Balises - Cartes'!$B$9:$L$36,MATCH('Fiches de poinçonnages'!C191,'Balises - Cartes'!$B$9:$B$36,0),2)="","",INDEX('Balises - Cartes'!$B$9:$L$36,MATCH('Fiches de poinçonnages'!C191,'Balises - Cartes'!$B$9:$B$36,0),2))</f>
        <v>50</v>
      </c>
      <c r="D196" s="132">
        <f>TIME(,,((M228/1000/$F$39)*60+'Départ - Arrivée'!$AG$12)*60)</f>
        <v>3.4375E-3</v>
      </c>
      <c r="E196" s="132">
        <f>TIME(,,((M231/1000/$F$39)*60+'Départ - Arrivée'!$AG$12)*60+((M230/1000/$F$39)*60+'Départ - Arrivée'!$AG$12)*60+((M229/1000/$F$39)*60+'Départ - Arrivée'!$AG$12)*60+((M228/1000/$F$39)*60+'Départ - Arrivée'!$AG$12)*60)</f>
        <v>7.6041666666666662E-3</v>
      </c>
      <c r="F196" s="109" t="str">
        <f>IF(INDEX('Balises - Cartes'!$B$9:$L$36,MATCH('Fiches de poinçonnages'!C191,'Balises - Cartes'!$B$9:$B$36,0),5)="","",INDEX('Balises - Cartes'!$B$9:$L$36,MATCH('Fiches de poinçonnages'!C191,'Balises - Cartes'!$B$9:$B$36,0),5))</f>
        <v/>
      </c>
      <c r="G196" s="369"/>
      <c r="H196" s="369"/>
      <c r="I196" s="134"/>
      <c r="J196" s="369"/>
      <c r="K196" s="369"/>
      <c r="L196" s="109">
        <f>IF(INDEX('Balises - Cartes'!$B$9:$L$36,MATCH('Fiches de poinçonnages'!L191,'Balises - Cartes'!$B$9:$B$36,0),2)="","",INDEX('Balises - Cartes'!$B$9:$L$36,MATCH('Fiches de poinçonnages'!L191,'Balises - Cartes'!$B$9:$B$36,0),2))</f>
        <v>50</v>
      </c>
      <c r="M196" s="132">
        <f>TIME(,,((D228/1000/$F$39)*60+'Départ - Arrivée'!$AG$12)*60)</f>
        <v>3.4375E-3</v>
      </c>
      <c r="N196" s="132">
        <f>TIME(,,((D231/1000/$F$39)*60+'Départ - Arrivée'!$AG$12)*60+((D230/1000/$F$39)*60+'Départ - Arrivée'!$AG$12)*60+((D229/1000/$F$39)*60+'Départ - Arrivée'!$AG$12)*60+((D228/1000/$F$39)*60+'Départ - Arrivée'!$AG$12)*60)</f>
        <v>7.6041666666666662E-3</v>
      </c>
      <c r="O196" s="109" t="str">
        <f>IF(INDEX('Balises - Cartes'!$B$9:$L$36,MATCH('Fiches de poinçonnages'!L191,'Balises - Cartes'!$B$9:$B$36,0),5)="","",INDEX('Balises - Cartes'!$B$9:$L$36,MATCH('Fiches de poinçonnages'!L191,'Balises - Cartes'!$B$9:$B$36,0),5))</f>
        <v/>
      </c>
      <c r="P196" s="369"/>
      <c r="Q196" s="370"/>
    </row>
    <row r="197" spans="1:17" ht="15" customHeight="1" x14ac:dyDescent="0.25">
      <c r="A197" s="365"/>
      <c r="B197" s="369"/>
      <c r="C197" s="361" t="s">
        <v>113</v>
      </c>
      <c r="D197" s="362"/>
      <c r="E197" s="366" t="s">
        <v>114</v>
      </c>
      <c r="F197" s="367"/>
      <c r="G197" s="369"/>
      <c r="H197" s="369"/>
      <c r="I197" s="134"/>
      <c r="J197" s="369"/>
      <c r="K197" s="369"/>
      <c r="L197" s="361" t="s">
        <v>113</v>
      </c>
      <c r="M197" s="375"/>
      <c r="N197" s="366" t="s">
        <v>114</v>
      </c>
      <c r="O197" s="367"/>
      <c r="P197" s="369"/>
      <c r="Q197" s="370"/>
    </row>
    <row r="198" spans="1:17" ht="33" customHeight="1" x14ac:dyDescent="0.25">
      <c r="A198" s="365"/>
      <c r="B198" s="369"/>
      <c r="C198" s="356" t="str">
        <f>IF('Fiches de poinçonnages'!C196="","",INDEX('Description des balises'!$A$1:$C$76,MATCH('Fiches de poinçonnages'!C196,'Description des balises'!$A$1:$A$76,0),2))</f>
        <v>Jonction des sentiers</v>
      </c>
      <c r="D198" s="357"/>
      <c r="E198" s="356" t="str">
        <f>IF('Fiches de poinçonnages'!F196="","",INDEX('Description des balises'!$A$1:$C$76,MATCH('Fiches de poinçonnages'!F196,'Description des balises'!$A$1:$A$76,0),2))</f>
        <v/>
      </c>
      <c r="F198" s="357"/>
      <c r="G198" s="369"/>
      <c r="H198" s="369"/>
      <c r="I198" s="134"/>
      <c r="J198" s="369"/>
      <c r="K198" s="369"/>
      <c r="L198" s="356" t="str">
        <f>IF('Fiches de poinçonnages'!L196="","",INDEX('Description des balises'!$A$1:$C$76,MATCH('Fiches de poinçonnages'!L196,'Description des balises'!$A$1:$A$76,0),2))</f>
        <v>Jonction des sentiers</v>
      </c>
      <c r="M198" s="357"/>
      <c r="N198" s="356" t="str">
        <f>IF('Fiches de poinçonnages'!O196="","",INDEX('Description des balises'!$A$1:$C$76,MATCH('Fiches de poinçonnages'!O196,'Description des balises'!$A$1:$A$76,0),2))</f>
        <v/>
      </c>
      <c r="O198" s="357"/>
      <c r="P198" s="369"/>
      <c r="Q198" s="370"/>
    </row>
    <row r="199" spans="1:17" ht="15" customHeight="1" x14ac:dyDescent="0.25">
      <c r="A199" s="363"/>
      <c r="B199" s="360"/>
      <c r="C199" s="359" t="str">
        <f>IF(C200="","","Balise n°2")</f>
        <v/>
      </c>
      <c r="D199" s="360"/>
      <c r="E199" s="359" t="str">
        <f>IF(F200="","","Balise n°5")</f>
        <v/>
      </c>
      <c r="F199" s="360"/>
      <c r="G199" s="359"/>
      <c r="H199" s="360"/>
      <c r="I199" s="134"/>
      <c r="J199" s="363"/>
      <c r="K199" s="360"/>
      <c r="L199" s="359" t="str">
        <f>IF(L200="","","Balise n°2")</f>
        <v/>
      </c>
      <c r="M199" s="360"/>
      <c r="N199" s="359" t="str">
        <f>IF(O200="","","Balise n°5")</f>
        <v/>
      </c>
      <c r="O199" s="360"/>
      <c r="P199" s="359"/>
      <c r="Q199" s="363"/>
    </row>
    <row r="200" spans="1:17" ht="15" customHeight="1" x14ac:dyDescent="0.25">
      <c r="A200" s="364"/>
      <c r="B200" s="365"/>
      <c r="C200" s="109" t="str">
        <f>IF(INDEX('Balises - Cartes'!$B$9:$L$36,MATCH('Fiches de poinçonnages'!C191,'Balises - Cartes'!$B$9:$B$36,0),3)="","",INDEX('Balises - Cartes'!$B$9:$L$36,MATCH('Fiches de poinçonnages'!C191,'Balises - Cartes'!$B$9:$B$36,0),3))</f>
        <v/>
      </c>
      <c r="D200" s="132">
        <f>TIME(,,((M229/1000/$F$39)*60+'Départ - Arrivée'!$AG$12)*60+((M228/1000/$F$39)*60+'Départ - Arrivée'!$AG$12)*60)</f>
        <v>4.8263888888888887E-3</v>
      </c>
      <c r="E200" s="132">
        <f>TIME(,,((M232/1000/$F$39)*60+'Départ - Arrivée'!$AG$12)*60+((M231/1000/$F$39)*60+'Départ - Arrivée'!$AG$12)*60+((M230/1000/$F$39)*60+'Départ - Arrivée'!$AG$12)*60+((M229/1000/$F$39)*60+'Départ - Arrivée'!$AG$12)*60+((M228/1000/$F$39)*60+'Départ - Arrivée'!$AG$12)*60)</f>
        <v>8.9930555555555545E-3</v>
      </c>
      <c r="F200" s="109" t="str">
        <f>IF(INDEX('Balises - Cartes'!$B$9:$L$36,MATCH('Fiches de poinçonnages'!C191,'Balises - Cartes'!$B$9:$B$36,0),6)="","",INDEX('Balises - Cartes'!$B$9:$L$36,MATCH('Fiches de poinçonnages'!C191,'Balises - Cartes'!$B$9:$B$36,0),6))</f>
        <v/>
      </c>
      <c r="G200" s="370"/>
      <c r="H200" s="365"/>
      <c r="I200" s="134"/>
      <c r="J200" s="364"/>
      <c r="K200" s="365"/>
      <c r="L200" s="109" t="str">
        <f>IF(INDEX('Balises - Cartes'!$B$9:$L$36,MATCH('Fiches de poinçonnages'!L191,'Balises - Cartes'!$B$9:$B$36,0),3)="","",INDEX('Balises - Cartes'!$B$9:$L$36,MATCH('Fiches de poinçonnages'!L191,'Balises - Cartes'!$B$9:$B$36,0),3))</f>
        <v/>
      </c>
      <c r="M200" s="132">
        <f>TIME(,,((D229/1000/$F$39)*60+'Départ - Arrivée'!$AG$12)*60+((D228/1000/$F$39)*60+'Départ - Arrivée'!$AG$12)*60)</f>
        <v>4.8263888888888887E-3</v>
      </c>
      <c r="N200" s="132">
        <f>TIME(,,((D232/1000/$F$39)*60+'Départ - Arrivée'!$AG$12)*60+((D231/1000/$F$39)*60+'Départ - Arrivée'!$AG$12)*60+((D230/1000/$F$39)*60+'Départ - Arrivée'!$AG$12)*60+((D229/1000/$F$39)*60+'Départ - Arrivée'!$AG$12)*60+((D228/1000/$F$39)*60+'Départ - Arrivée'!$AG$12)*60)</f>
        <v>8.9930555555555545E-3</v>
      </c>
      <c r="O200" s="109" t="str">
        <f>IF(INDEX('Balises - Cartes'!$B$9:$L$36,MATCH('Fiches de poinçonnages'!L191,'Balises - Cartes'!$B$9:$B$36,0),6)="","",INDEX('Balises - Cartes'!$B$9:$L$36,MATCH('Fiches de poinçonnages'!L191,'Balises - Cartes'!$B$9:$B$36,0),6))</f>
        <v/>
      </c>
      <c r="P200" s="370"/>
      <c r="Q200" s="364"/>
    </row>
    <row r="201" spans="1:17" ht="15" customHeight="1" x14ac:dyDescent="0.25">
      <c r="A201" s="364"/>
      <c r="B201" s="365"/>
      <c r="C201" s="361" t="s">
        <v>113</v>
      </c>
      <c r="D201" s="362"/>
      <c r="E201" s="366" t="s">
        <v>114</v>
      </c>
      <c r="F201" s="367"/>
      <c r="G201" s="370"/>
      <c r="H201" s="365"/>
      <c r="I201" s="134"/>
      <c r="J201" s="364"/>
      <c r="K201" s="365"/>
      <c r="L201" s="361" t="s">
        <v>113</v>
      </c>
      <c r="M201" s="362"/>
      <c r="N201" s="366" t="s">
        <v>114</v>
      </c>
      <c r="O201" s="367"/>
      <c r="P201" s="370"/>
      <c r="Q201" s="364"/>
    </row>
    <row r="202" spans="1:17" ht="33" customHeight="1" x14ac:dyDescent="0.25">
      <c r="A202" s="364"/>
      <c r="B202" s="365"/>
      <c r="C202" s="356" t="str">
        <f>IF('Fiches de poinçonnages'!C200="","",INDEX('Description des balises'!$A$1:$C$76,MATCH('Fiches de poinçonnages'!C200,'Description des balises'!$A$1:$A$76,0),2))</f>
        <v/>
      </c>
      <c r="D202" s="357"/>
      <c r="E202" s="356" t="str">
        <f>IF('Fiches de poinçonnages'!F200="","",INDEX('Description des balises'!$A$1:$C$76,MATCH('Fiches de poinçonnages'!F200,'Description des balises'!$A$1:$A$76,0),2))</f>
        <v/>
      </c>
      <c r="F202" s="357"/>
      <c r="G202" s="370"/>
      <c r="H202" s="365"/>
      <c r="I202" s="134"/>
      <c r="J202" s="364"/>
      <c r="K202" s="365"/>
      <c r="L202" s="356" t="str">
        <f>IF('Fiches de poinçonnages'!L200="","",INDEX('Description des balises'!$A$1:$C$76,MATCH('Fiches de poinçonnages'!L200,'Description des balises'!$A$1:$A$76,0),2))</f>
        <v/>
      </c>
      <c r="M202" s="357"/>
      <c r="N202" s="356" t="str">
        <f>IF('Fiches de poinçonnages'!O200="","",INDEX('Description des balises'!$A$1:$C$76,MATCH('Fiches de poinçonnages'!O200,'Description des balises'!$A$1:$A$76,0),2))</f>
        <v/>
      </c>
      <c r="O202" s="357"/>
      <c r="P202" s="402"/>
      <c r="Q202" s="396"/>
    </row>
    <row r="203" spans="1:17" ht="15" customHeight="1" x14ac:dyDescent="0.25">
      <c r="A203" s="363"/>
      <c r="B203" s="360"/>
      <c r="C203" s="359" t="str">
        <f>IF(C204="","","Balise n°3")</f>
        <v/>
      </c>
      <c r="D203" s="360"/>
      <c r="E203" s="359" t="str">
        <f>IF(F204="","","Balise n°6")</f>
        <v/>
      </c>
      <c r="F203" s="360"/>
      <c r="G203" s="359"/>
      <c r="H203" s="360"/>
      <c r="I203" s="134"/>
      <c r="J203" s="359"/>
      <c r="K203" s="360"/>
      <c r="L203" s="359" t="str">
        <f>IF(L204="","","Balise n°3")</f>
        <v/>
      </c>
      <c r="M203" s="360"/>
      <c r="N203" s="359" t="str">
        <f>IF(O204="","","Balise n°6")</f>
        <v/>
      </c>
      <c r="O203" s="360"/>
      <c r="P203" s="359"/>
      <c r="Q203" s="363"/>
    </row>
    <row r="204" spans="1:17" ht="15" customHeight="1" x14ac:dyDescent="0.25">
      <c r="A204" s="364"/>
      <c r="B204" s="365"/>
      <c r="C204" s="109" t="str">
        <f>IF(INDEX('Balises - Cartes'!$B$9:$L$36,MATCH('Fiches de poinçonnages'!C191,'Balises - Cartes'!$B$9:$B$36,0),4)="","",INDEX('Balises - Cartes'!$B$9:$L$36,MATCH('Fiches de poinçonnages'!C191,'Balises - Cartes'!$B$9:$B$36,0),4))</f>
        <v/>
      </c>
      <c r="D204" s="132">
        <f>TIME(,,((M230/1000/$F$39)*60+'Départ - Arrivée'!$AG$12)*60+((M229/1000/$F$39)*60+'Départ - Arrivée'!$AG$12)*60+((M228/1000/$F$39)*60+'Départ - Arrivée'!$AG$12)*60)</f>
        <v>6.215277777777777E-3</v>
      </c>
      <c r="E204" s="132">
        <f>TIME(,,((M233/1000/$F$39)*60+'Départ - Arrivée'!$AG$12)*60+((M232/1000/$F$39)*60+'Départ - Arrivée'!$AG$12)*60+((M231/1000/$F$39)*60+'Départ - Arrivée'!$AG$12)*60+((M230/1000/$F$39)*60+'Départ - Arrivée'!$AG$12)*60+((M229/1000/$F$39)*60+'Départ - Arrivée'!$AG$12)*60+((M228/1000/$F$39)*60+'Départ - Arrivée'!$AG$12)*60)</f>
        <v>1.0381944444444444E-2</v>
      </c>
      <c r="F204" s="109" t="str">
        <f>IF(INDEX('Balises - Cartes'!$B$9:$L$36,MATCH('Fiches de poinçonnages'!C191,'Balises - Cartes'!$B$9:$B$36,0),7)="","",INDEX('Balises - Cartes'!$B$9:$L$36,MATCH('Fiches de poinçonnages'!C191,'Balises - Cartes'!$B$9:$B$36,0),7))</f>
        <v/>
      </c>
      <c r="G204" s="370"/>
      <c r="H204" s="365"/>
      <c r="I204" s="134"/>
      <c r="J204" s="370"/>
      <c r="K204" s="365"/>
      <c r="L204" s="109" t="str">
        <f>IF(INDEX('Balises - Cartes'!$B$9:$L$36,MATCH('Fiches de poinçonnages'!L191,'Balises - Cartes'!$B$9:$B$36,0),4)="","",INDEX('Balises - Cartes'!$B$9:$L$36,MATCH('Fiches de poinçonnages'!L191,'Balises - Cartes'!$B$9:$B$36,0),4))</f>
        <v/>
      </c>
      <c r="M204" s="132">
        <f>TIME(,,((D230/1000/$F$39)*60+'Départ - Arrivée'!$AG$12)*60+((D229/1000/$F$39)*60+'Départ - Arrivée'!$AG$12)*60+((D228/1000/$F$39)*60+'Départ - Arrivée'!$AG$12)*60)</f>
        <v>6.215277777777777E-3</v>
      </c>
      <c r="N204" s="132">
        <f>TIME(,,((D233/1000/$F$39)*60+'Départ - Arrivée'!$AG$12)*60+((D232/1000/$F$39)*60+'Départ - Arrivée'!$AG$12)*60+((D231/1000/$F$39)*60+'Départ - Arrivée'!$AG$12)*60+((D230/1000/$F$39)*60+'Départ - Arrivée'!$AG$12)*60+((D229/1000/$F$39)*60+'Départ - Arrivée'!$AG$12)*60+((D228/1000/$F$39)*60+'Départ - Arrivée'!$AG$12)*60)</f>
        <v>1.0381944444444444E-2</v>
      </c>
      <c r="O204" s="109" t="str">
        <f>IF(INDEX('Balises - Cartes'!$B$9:$L$36,MATCH('Fiches de poinçonnages'!L191,'Balises - Cartes'!$B$9:$B$36,0),7)="","",INDEX('Balises - Cartes'!$B$9:$L$36,MATCH('Fiches de poinçonnages'!L191,'Balises - Cartes'!$B$9:$B$36,0),7))</f>
        <v/>
      </c>
      <c r="P204" s="370"/>
      <c r="Q204" s="364"/>
    </row>
    <row r="205" spans="1:17" ht="15" customHeight="1" x14ac:dyDescent="0.25">
      <c r="A205" s="364"/>
      <c r="B205" s="365"/>
      <c r="C205" s="361" t="s">
        <v>113</v>
      </c>
      <c r="D205" s="381"/>
      <c r="E205" s="366" t="s">
        <v>114</v>
      </c>
      <c r="F205" s="367"/>
      <c r="G205" s="370"/>
      <c r="H205" s="365"/>
      <c r="I205" s="134"/>
      <c r="J205" s="370"/>
      <c r="K205" s="365"/>
      <c r="L205" s="361" t="s">
        <v>113</v>
      </c>
      <c r="M205" s="381"/>
      <c r="N205" s="366" t="s">
        <v>114</v>
      </c>
      <c r="O205" s="367"/>
      <c r="P205" s="370"/>
      <c r="Q205" s="364"/>
    </row>
    <row r="206" spans="1:17" ht="33" customHeight="1" thickBot="1" x14ac:dyDescent="0.3">
      <c r="A206" s="364"/>
      <c r="B206" s="365"/>
      <c r="C206" s="376" t="str">
        <f>IF('Fiches de poinçonnages'!C204="","",INDEX('Description des balises'!$A$1:$C$76,MATCH('Fiches de poinçonnages'!C204,'Description des balises'!$A$1:$A$76,0),2))</f>
        <v/>
      </c>
      <c r="D206" s="377"/>
      <c r="E206" s="376" t="str">
        <f>IF('Fiches de poinçonnages'!F204="","",INDEX('Description des balises'!$A$1:$C$76,MATCH('Fiches de poinçonnages'!F204,'Description des balises'!$A$1:$A$76,0),2))</f>
        <v/>
      </c>
      <c r="F206" s="377"/>
      <c r="G206" s="370"/>
      <c r="H206" s="365"/>
      <c r="I206" s="134"/>
      <c r="J206" s="370"/>
      <c r="K206" s="365"/>
      <c r="L206" s="376" t="str">
        <f>IF('Fiches de poinçonnages'!L204="","",INDEX('Description des balises'!$A$1:$C$76,MATCH('Fiches de poinçonnages'!L204,'Description des balises'!$A$1:$A$76,0),2))</f>
        <v/>
      </c>
      <c r="M206" s="377"/>
      <c r="N206" s="376" t="str">
        <f>IF('Fiches de poinçonnages'!O204="","",INDEX('Description des balises'!$A$1:$C$76,MATCH('Fiches de poinçonnages'!O204,'Description des balises'!$A$1:$A$76,0),2))</f>
        <v/>
      </c>
      <c r="O206" s="377"/>
      <c r="P206" s="370"/>
      <c r="Q206" s="364"/>
    </row>
    <row r="207" spans="1:17" ht="15" customHeight="1" thickTop="1" x14ac:dyDescent="0.25">
      <c r="A207" s="382"/>
      <c r="B207" s="380"/>
      <c r="C207" s="383" t="str">
        <f>'Balises - Cartes'!B23</f>
        <v>E4</v>
      </c>
      <c r="D207" s="384"/>
      <c r="E207" s="384"/>
      <c r="F207" s="385"/>
      <c r="G207" s="380"/>
      <c r="H207" s="380"/>
      <c r="I207" s="95"/>
      <c r="J207" s="380"/>
      <c r="K207" s="380"/>
      <c r="L207" s="383" t="str">
        <f>'Balises - Cartes'!B24</f>
        <v>E5</v>
      </c>
      <c r="M207" s="384"/>
      <c r="N207" s="384"/>
      <c r="O207" s="385"/>
      <c r="P207" s="400"/>
      <c r="Q207" s="401"/>
    </row>
    <row r="208" spans="1:17" ht="15" customHeight="1" x14ac:dyDescent="0.25">
      <c r="A208" s="365"/>
      <c r="B208" s="369"/>
      <c r="C208" s="358" t="s">
        <v>48</v>
      </c>
      <c r="D208" s="358"/>
      <c r="E208" s="378" t="str">
        <f t="shared" ref="E208" si="3">E3</f>
        <v>0600000000</v>
      </c>
      <c r="F208" s="379"/>
      <c r="G208" s="369"/>
      <c r="H208" s="369"/>
      <c r="I208" s="134"/>
      <c r="J208" s="369"/>
      <c r="K208" s="369"/>
      <c r="L208" s="358" t="s">
        <v>48</v>
      </c>
      <c r="M208" s="358"/>
      <c r="N208" s="378" t="str">
        <f t="shared" ref="N208" si="4">E3</f>
        <v>0600000000</v>
      </c>
      <c r="O208" s="379"/>
      <c r="P208" s="370"/>
      <c r="Q208" s="364"/>
    </row>
    <row r="209" spans="1:17" ht="15" customHeight="1" x14ac:dyDescent="0.25">
      <c r="A209" s="365"/>
      <c r="B209" s="369"/>
      <c r="C209" s="358" t="s">
        <v>49</v>
      </c>
      <c r="D209" s="358"/>
      <c r="E209" s="358" t="s">
        <v>50</v>
      </c>
      <c r="F209" s="358"/>
      <c r="G209" s="369"/>
      <c r="H209" s="369"/>
      <c r="I209" s="134"/>
      <c r="J209" s="369"/>
      <c r="K209" s="369"/>
      <c r="L209" s="358" t="s">
        <v>49</v>
      </c>
      <c r="M209" s="358"/>
      <c r="N209" s="358" t="s">
        <v>50</v>
      </c>
      <c r="O209" s="358"/>
      <c r="P209" s="370"/>
      <c r="Q209" s="364"/>
    </row>
    <row r="210" spans="1:17" ht="15" customHeight="1" x14ac:dyDescent="0.25">
      <c r="A210" s="365"/>
      <c r="B210" s="369"/>
      <c r="C210" s="358" t="s">
        <v>49</v>
      </c>
      <c r="D210" s="358"/>
      <c r="E210" s="373" t="s">
        <v>51</v>
      </c>
      <c r="F210" s="373"/>
      <c r="G210" s="369"/>
      <c r="H210" s="369"/>
      <c r="I210" s="134"/>
      <c r="J210" s="369"/>
      <c r="K210" s="369"/>
      <c r="L210" s="358" t="s">
        <v>49</v>
      </c>
      <c r="M210" s="358"/>
      <c r="N210" s="373" t="s">
        <v>51</v>
      </c>
      <c r="O210" s="373"/>
      <c r="P210" s="370"/>
      <c r="Q210" s="364"/>
    </row>
    <row r="211" spans="1:17" ht="15" customHeight="1" x14ac:dyDescent="0.25">
      <c r="A211" s="365"/>
      <c r="B211" s="369"/>
      <c r="C211" s="359" t="str">
        <f>IF(C212="","","Balise n°1")</f>
        <v>Balise n°1</v>
      </c>
      <c r="D211" s="360"/>
      <c r="E211" s="359" t="str">
        <f>IF(F212="","","Balise n°4")</f>
        <v/>
      </c>
      <c r="F211" s="360"/>
      <c r="G211" s="369"/>
      <c r="H211" s="369"/>
      <c r="I211" s="134"/>
      <c r="J211" s="369"/>
      <c r="K211" s="369"/>
      <c r="L211" s="359" t="str">
        <f>IF(L212="","","Balise n°1")</f>
        <v>Balise n°1</v>
      </c>
      <c r="M211" s="360"/>
      <c r="N211" s="359" t="str">
        <f>IF(O212="","","Balise n°4")</f>
        <v/>
      </c>
      <c r="O211" s="360"/>
      <c r="P211" s="370"/>
      <c r="Q211" s="364"/>
    </row>
    <row r="212" spans="1:17" ht="15" customHeight="1" x14ac:dyDescent="0.25">
      <c r="A212" s="365"/>
      <c r="B212" s="369"/>
      <c r="C212" s="109">
        <f>IF(INDEX('Balises - Cartes'!$B$9:$L$36,MATCH('Fiches de poinçonnages'!C207,'Balises - Cartes'!$B$9:$B$36,0),2)="","",INDEX('Balises - Cartes'!$B$9:$L$36,MATCH('Fiches de poinçonnages'!C207,'Balises - Cartes'!$B$9:$B$36,0),2))</f>
        <v>50</v>
      </c>
      <c r="D212" s="132">
        <f>TIME(,,((M242/1000/$F$39)*60+'Départ - Arrivée'!$AG$12)*60)</f>
        <v>3.4375E-3</v>
      </c>
      <c r="E212" s="132">
        <f>TIME(,,((M245/1000/$F$39)*60+'Départ - Arrivée'!$AG$12)*60+((M244/1000/$F$39)*60+'Départ - Arrivée'!$AG$12)*60+((M243/1000/$F$39)*60+'Départ - Arrivée'!$AG$12)*60+((M242/1000/$F$39)*60+'Départ - Arrivée'!$AG$12)*60)</f>
        <v>7.6041666666666662E-3</v>
      </c>
      <c r="F212" s="109" t="str">
        <f>IF(INDEX('Balises - Cartes'!$B$9:$L$36,MATCH('Fiches de poinçonnages'!C207,'Balises - Cartes'!$B$9:$B$36,0),5)="","",INDEX('Balises - Cartes'!$B$9:$L$36,MATCH('Fiches de poinçonnages'!C207,'Balises - Cartes'!$B$9:$B$36,0),5))</f>
        <v/>
      </c>
      <c r="G212" s="369"/>
      <c r="H212" s="369"/>
      <c r="I212" s="134"/>
      <c r="J212" s="369"/>
      <c r="K212" s="369"/>
      <c r="L212" s="109">
        <f>IF(INDEX('Balises - Cartes'!$B$9:$L$36,MATCH('Fiches de poinçonnages'!L207,'Balises - Cartes'!$B$9:$B$36,0),2)="","",INDEX('Balises - Cartes'!$B$9:$L$36,MATCH('Fiches de poinçonnages'!L207,'Balises - Cartes'!$B$9:$B$36,0),2))</f>
        <v>50</v>
      </c>
      <c r="M212" s="132">
        <f>TIME(,,((D242/1000/$F$39)*60+'Départ - Arrivée'!$AG$12)*60)</f>
        <v>3.4375E-3</v>
      </c>
      <c r="N212" s="132">
        <f>TIME(,,((D231/1000/$F$39)*60+'Départ - Arrivée'!$AG$12)*60+((D244/1000/$F$39)*60+'Départ - Arrivée'!$AG$12)*60+((D243/1000/$F$39)*60+'Départ - Arrivée'!$AG$12)*60+((D242/1000/$F$39)*60+'Départ - Arrivée'!$AG$12)*60)</f>
        <v>7.6041666666666662E-3</v>
      </c>
      <c r="O212" s="109" t="str">
        <f>IF(INDEX('Balises - Cartes'!$B$9:$L$36,MATCH('Fiches de poinçonnages'!L207,'Balises - Cartes'!$B$9:$B$36,0),5)="","",INDEX('Balises - Cartes'!$B$9:$L$36,MATCH('Fiches de poinçonnages'!L207,'Balises - Cartes'!$B$9:$B$36,0),5))</f>
        <v/>
      </c>
      <c r="P212" s="370"/>
      <c r="Q212" s="364"/>
    </row>
    <row r="213" spans="1:17" ht="15" customHeight="1" x14ac:dyDescent="0.25">
      <c r="A213" s="365"/>
      <c r="B213" s="369"/>
      <c r="C213" s="361" t="s">
        <v>113</v>
      </c>
      <c r="D213" s="362"/>
      <c r="E213" s="366" t="s">
        <v>114</v>
      </c>
      <c r="F213" s="367"/>
      <c r="G213" s="369"/>
      <c r="H213" s="369"/>
      <c r="I213" s="134"/>
      <c r="J213" s="369"/>
      <c r="K213" s="369"/>
      <c r="L213" s="361" t="s">
        <v>113</v>
      </c>
      <c r="M213" s="362"/>
      <c r="N213" s="366" t="s">
        <v>114</v>
      </c>
      <c r="O213" s="367"/>
      <c r="P213" s="370"/>
      <c r="Q213" s="364"/>
    </row>
    <row r="214" spans="1:17" ht="33" customHeight="1" x14ac:dyDescent="0.25">
      <c r="A214" s="365"/>
      <c r="B214" s="369"/>
      <c r="C214" s="356" t="str">
        <f>IF('Fiches de poinçonnages'!C212="","",INDEX('Description des balises'!$A$1:$C$76,MATCH('Fiches de poinçonnages'!C212,'Description des balises'!$A$1:$A$76,0),2))</f>
        <v>Jonction des sentiers</v>
      </c>
      <c r="D214" s="357"/>
      <c r="E214" s="356" t="str">
        <f>IF('Fiches de poinçonnages'!F212="","",INDEX('Description des balises'!$A$1:$C$76,MATCH('Fiches de poinçonnages'!F212,'Description des balises'!$A$1:$A$76,0),2))</f>
        <v/>
      </c>
      <c r="F214" s="357"/>
      <c r="G214" s="369"/>
      <c r="H214" s="369"/>
      <c r="I214" s="134"/>
      <c r="J214" s="369"/>
      <c r="K214" s="369"/>
      <c r="L214" s="356" t="str">
        <f>IF('Fiches de poinçonnages'!L212="","",INDEX('Description des balises'!$A$1:$C$76,MATCH('Fiches de poinçonnages'!L212,'Description des balises'!$A$1:$A$76,0),2))</f>
        <v>Jonction des sentiers</v>
      </c>
      <c r="M214" s="357"/>
      <c r="N214" s="356" t="str">
        <f>IF('Fiches de poinçonnages'!O212="","",INDEX('Description des balises'!$A$1:$C$76,MATCH('Fiches de poinçonnages'!O212,'Description des balises'!$A$1:$A$76,0),2))</f>
        <v/>
      </c>
      <c r="O214" s="357"/>
      <c r="P214" s="402"/>
      <c r="Q214" s="396"/>
    </row>
    <row r="215" spans="1:17" ht="15" customHeight="1" x14ac:dyDescent="0.25">
      <c r="A215" s="363"/>
      <c r="B215" s="360"/>
      <c r="C215" s="359" t="str">
        <f>IF(C216="","","Balise n°2")</f>
        <v/>
      </c>
      <c r="D215" s="360"/>
      <c r="E215" s="359" t="str">
        <f>IF(F216="","","Balise n°5")</f>
        <v/>
      </c>
      <c r="F215" s="360"/>
      <c r="G215" s="359"/>
      <c r="H215" s="360"/>
      <c r="I215" s="134"/>
      <c r="J215" s="363"/>
      <c r="K215" s="360"/>
      <c r="L215" s="359" t="str">
        <f>IF(L216="","","Balise n°2")</f>
        <v/>
      </c>
      <c r="M215" s="360"/>
      <c r="N215" s="359" t="str">
        <f>IF(O216="","","Balise n°5")</f>
        <v/>
      </c>
      <c r="O215" s="360"/>
      <c r="P215" s="359"/>
      <c r="Q215" s="363"/>
    </row>
    <row r="216" spans="1:17" ht="15" customHeight="1" x14ac:dyDescent="0.25">
      <c r="A216" s="364"/>
      <c r="B216" s="365"/>
      <c r="C216" s="109" t="str">
        <f>IF(INDEX('Balises - Cartes'!$B$9:$L$36,MATCH('Fiches de poinçonnages'!C207,'Balises - Cartes'!$B$9:$B$36,0),3)="","",INDEX('Balises - Cartes'!$B$9:$L$36,MATCH('Fiches de poinçonnages'!C207,'Balises - Cartes'!$B$9:$B$36,0),3))</f>
        <v/>
      </c>
      <c r="D216" s="132">
        <f>TIME(,,((M243/1000/$F$39)*60+'Départ - Arrivée'!$AG$12)*60+((M242/1000/$F$39)*60+'Départ - Arrivée'!$AG$12)*60)</f>
        <v>4.8263888888888887E-3</v>
      </c>
      <c r="E216" s="132">
        <f>TIME(,,((M246/1000/$F$39)*60+'Départ - Arrivée'!$AG$12)*60+((M245/1000/$F$39)*60+'Départ - Arrivée'!$AG$12)*60+((M244/1000/$F$39)*60+'Départ - Arrivée'!$AG$12)*60+((M243/1000/$F$39)*60+'Départ - Arrivée'!$AG$12)*60+((M242/1000/$F$39)*60+'Départ - Arrivée'!$AG$12)*60)</f>
        <v>8.9930555555555545E-3</v>
      </c>
      <c r="F216" s="109" t="str">
        <f>IF(INDEX('Balises - Cartes'!$B$9:$L$36,MATCH('Fiches de poinçonnages'!C207,'Balises - Cartes'!$B$9:$B$36,0),6)="","",INDEX('Balises - Cartes'!$B$9:$L$36,MATCH('Fiches de poinçonnages'!C207,'Balises - Cartes'!$B$9:$B$36,0),6))</f>
        <v/>
      </c>
      <c r="G216" s="370"/>
      <c r="H216" s="365"/>
      <c r="I216" s="134"/>
      <c r="J216" s="364"/>
      <c r="K216" s="365"/>
      <c r="L216" s="109" t="str">
        <f>IF(INDEX('Balises - Cartes'!$B$9:$L$36,MATCH('Fiches de poinçonnages'!L207,'Balises - Cartes'!$B$9:$B$36,0),3)="","",INDEX('Balises - Cartes'!$B$9:$L$36,MATCH('Fiches de poinçonnages'!L207,'Balises - Cartes'!$B$9:$B$36,0),3))</f>
        <v/>
      </c>
      <c r="M216" s="132">
        <f>TIME(,,((D243/1000/$F$39)*60+'Départ - Arrivée'!$AG$12)*60+((D242/1000/$F$39)*60+'Départ - Arrivée'!$AG$12)*60)</f>
        <v>4.8263888888888887E-3</v>
      </c>
      <c r="N216" s="132">
        <f>TIME(,,((D246/1000/$F$39)*60+'Départ - Arrivée'!$AG$12)*60+((D231/1000/$F$39)*60+'Départ - Arrivée'!$AG$12)*60+((D244/1000/$F$39)*60+'Départ - Arrivée'!$AG$12)*60+((D243/1000/$F$39)*60+'Départ - Arrivée'!$AG$12)*60+((D242/1000/$F$39)*60+'Départ - Arrivée'!$AG$12)*60)</f>
        <v>8.9930555555555545E-3</v>
      </c>
      <c r="O216" s="109" t="str">
        <f>IF(INDEX('Balises - Cartes'!$B$9:$L$36,MATCH('Fiches de poinçonnages'!L207,'Balises - Cartes'!$B$9:$B$36,0),6)="","",INDEX('Balises - Cartes'!$B$9:$L$36,MATCH('Fiches de poinçonnages'!L207,'Balises - Cartes'!$B$9:$B$36,0),6))</f>
        <v/>
      </c>
      <c r="P216" s="370"/>
      <c r="Q216" s="364"/>
    </row>
    <row r="217" spans="1:17" ht="15" customHeight="1" x14ac:dyDescent="0.25">
      <c r="A217" s="364"/>
      <c r="B217" s="365"/>
      <c r="C217" s="361" t="s">
        <v>113</v>
      </c>
      <c r="D217" s="362"/>
      <c r="E217" s="366" t="s">
        <v>114</v>
      </c>
      <c r="F217" s="367"/>
      <c r="G217" s="370"/>
      <c r="H217" s="365"/>
      <c r="I217" s="134"/>
      <c r="J217" s="364"/>
      <c r="K217" s="365"/>
      <c r="L217" s="361" t="s">
        <v>113</v>
      </c>
      <c r="M217" s="362"/>
      <c r="N217" s="366" t="s">
        <v>114</v>
      </c>
      <c r="O217" s="367"/>
      <c r="P217" s="370"/>
      <c r="Q217" s="364"/>
    </row>
    <row r="218" spans="1:17" ht="33" customHeight="1" x14ac:dyDescent="0.25">
      <c r="A218" s="364"/>
      <c r="B218" s="365"/>
      <c r="C218" s="356" t="str">
        <f>IF('Fiches de poinçonnages'!C216="","",INDEX('Description des balises'!$A$1:$C$76,MATCH('Fiches de poinçonnages'!C216,'Description des balises'!$A$1:$A$76,0),2))</f>
        <v/>
      </c>
      <c r="D218" s="357"/>
      <c r="E218" s="356" t="str">
        <f>IF('Fiches de poinçonnages'!F216="","",INDEX('Description des balises'!$A$1:$C$76,MATCH('Fiches de poinçonnages'!F216,'Description des balises'!$A$1:$A$76,0),2))</f>
        <v/>
      </c>
      <c r="F218" s="357"/>
      <c r="G218" s="370"/>
      <c r="H218" s="365"/>
      <c r="I218" s="134"/>
      <c r="J218" s="364"/>
      <c r="K218" s="365"/>
      <c r="L218" s="356" t="str">
        <f>IF('Fiches de poinçonnages'!L216="","",INDEX('Description des balises'!$A$1:$C$76,MATCH('Fiches de poinçonnages'!L216,'Description des balises'!$A$1:$A$76,0),2))</f>
        <v/>
      </c>
      <c r="M218" s="357"/>
      <c r="N218" s="356" t="str">
        <f>IF('Fiches de poinçonnages'!O216="","",INDEX('Description des balises'!$A$1:$C$76,MATCH('Fiches de poinçonnages'!O216,'Description des balises'!$A$1:$A$76,0),2))</f>
        <v/>
      </c>
      <c r="O218" s="357"/>
      <c r="P218" s="402"/>
      <c r="Q218" s="396"/>
    </row>
    <row r="219" spans="1:17" ht="15" customHeight="1" x14ac:dyDescent="0.25">
      <c r="A219" s="363"/>
      <c r="B219" s="360"/>
      <c r="C219" s="359" t="str">
        <f>IF(C220="","","Balise n°3")</f>
        <v/>
      </c>
      <c r="D219" s="360"/>
      <c r="E219" s="359" t="str">
        <f>IF(F220="","","Balise n°6")</f>
        <v/>
      </c>
      <c r="F219" s="360"/>
      <c r="G219" s="363"/>
      <c r="H219" s="360"/>
      <c r="I219" s="134"/>
      <c r="J219" s="363"/>
      <c r="K219" s="360"/>
      <c r="L219" s="359" t="str">
        <f>IF(L220="","","Balise n°3")</f>
        <v/>
      </c>
      <c r="M219" s="360"/>
      <c r="N219" s="359" t="str">
        <f>IF(O220="","","Balise n°6")</f>
        <v/>
      </c>
      <c r="O219" s="360"/>
      <c r="P219" s="363"/>
      <c r="Q219" s="363"/>
    </row>
    <row r="220" spans="1:17" ht="15" customHeight="1" x14ac:dyDescent="0.25">
      <c r="A220" s="364"/>
      <c r="B220" s="365"/>
      <c r="C220" s="109" t="str">
        <f>IF(INDEX('Balises - Cartes'!$B$9:$L$36,MATCH('Fiches de poinçonnages'!C207,'Balises - Cartes'!$B$9:$B$36,0),4)="","",INDEX('Balises - Cartes'!$B$9:$L$36,MATCH('Fiches de poinçonnages'!C207,'Balises - Cartes'!$B$9:$B$36,0),4))</f>
        <v/>
      </c>
      <c r="D220" s="132">
        <f>TIME(,,((M244/1000/$F$39)*60+'Départ - Arrivée'!$AG$12)*60+((M243/1000/$F$39)*60+'Départ - Arrivée'!$AG$12)*60+((M242/1000/$F$39)*60+'Départ - Arrivée'!$AG$12)*60)</f>
        <v>6.215277777777777E-3</v>
      </c>
      <c r="E220" s="132">
        <f>TIME(,,((M247/1000/$F$39)*60+'Départ - Arrivée'!$AG$12)*60+((M246/1000/$F$39)*60+'Départ - Arrivée'!$AG$12)*60+((M245/1000/$F$39)*60+'Départ - Arrivée'!$AG$12)*60+((M244/1000/$F$39)*60+'Départ - Arrivée'!$AG$12)*60+((M243/1000/$F$39)*60+'Départ - Arrivée'!$AG$12)*60+((M242/1000/$F$39)*60+'Départ - Arrivée'!$AG$12)*60)</f>
        <v>1.0381944444444444E-2</v>
      </c>
      <c r="F220" s="109" t="str">
        <f>IF(INDEX('Balises - Cartes'!$B$9:$L$36,MATCH('Fiches de poinçonnages'!C207,'Balises - Cartes'!$B$9:$B$36,0),7)="","",INDEX('Balises - Cartes'!$B$9:$L$36,MATCH('Fiches de poinçonnages'!C207,'Balises - Cartes'!$B$9:$B$36,0),7))</f>
        <v/>
      </c>
      <c r="G220" s="364"/>
      <c r="H220" s="365"/>
      <c r="I220" s="134"/>
      <c r="J220" s="364"/>
      <c r="K220" s="365"/>
      <c r="L220" s="109" t="str">
        <f>IF(INDEX('Balises - Cartes'!$B$9:$L$36,MATCH('Fiches de poinçonnages'!L207,'Balises - Cartes'!$B$9:$B$36,0),4)="","",INDEX('Balises - Cartes'!$B$9:$L$36,MATCH('Fiches de poinçonnages'!L207,'Balises - Cartes'!$B$9:$B$36,0),4))</f>
        <v/>
      </c>
      <c r="M220" s="132">
        <f>TIME(,,((D244/1000/$F$39)*60+'Départ - Arrivée'!$AG$12)*60+((D243/1000/$F$39)*60+'Départ - Arrivée'!$AG$12)*60+((D242/1000/$F$39)*60+'Départ - Arrivée'!$AG$12)*60)</f>
        <v>6.215277777777777E-3</v>
      </c>
      <c r="N220" s="132">
        <f>TIME(,,((D247/1000/$F$39)*60+'Départ - Arrivée'!$AG$12)*60+((D246/1000/$F$39)*60+'Départ - Arrivée'!$AG$12)*60+((D231/1000/$F$39)*60+'Départ - Arrivée'!$AG$12)*60+((D244/1000/$F$39)*60+'Départ - Arrivée'!$AG$12)*60+((D243/1000/$F$39)*60+'Départ - Arrivée'!$AG$12)*60+((D242/1000/$F$39)*60+'Départ - Arrivée'!$AG$12)*60)</f>
        <v>1.0381944444444444E-2</v>
      </c>
      <c r="O220" s="109" t="str">
        <f>IF(INDEX('Balises - Cartes'!$B$9:$L$36,MATCH('Fiches de poinçonnages'!L207,'Balises - Cartes'!$B$9:$B$36,0),7)="","",INDEX('Balises - Cartes'!$B$9:$L$36,MATCH('Fiches de poinçonnages'!L207,'Balises - Cartes'!$B$9:$B$36,0),7))</f>
        <v/>
      </c>
      <c r="P220" s="364"/>
      <c r="Q220" s="364"/>
    </row>
    <row r="221" spans="1:17" ht="15" customHeight="1" x14ac:dyDescent="0.25">
      <c r="A221" s="364"/>
      <c r="B221" s="365"/>
      <c r="C221" s="361" t="s">
        <v>113</v>
      </c>
      <c r="D221" s="381"/>
      <c r="E221" s="366" t="s">
        <v>114</v>
      </c>
      <c r="F221" s="367"/>
      <c r="G221" s="364"/>
      <c r="H221" s="365"/>
      <c r="I221" s="134"/>
      <c r="J221" s="364"/>
      <c r="K221" s="365"/>
      <c r="L221" s="361" t="s">
        <v>113</v>
      </c>
      <c r="M221" s="381"/>
      <c r="N221" s="366" t="s">
        <v>114</v>
      </c>
      <c r="O221" s="367"/>
      <c r="P221" s="364"/>
      <c r="Q221" s="364"/>
    </row>
    <row r="222" spans="1:17" ht="33" customHeight="1" x14ac:dyDescent="0.25">
      <c r="A222" s="396"/>
      <c r="B222" s="397"/>
      <c r="C222" s="376" t="str">
        <f>IF('Fiches de poinçonnages'!C220="","",INDEX('Description des balises'!$A$1:$C$76,MATCH('Fiches de poinçonnages'!C220,'Description des balises'!$A$1:$A$76,0),2))</f>
        <v/>
      </c>
      <c r="D222" s="377"/>
      <c r="E222" s="376" t="str">
        <f>IF('Fiches de poinçonnages'!F220="","",INDEX('Description des balises'!$A$1:$C$76,MATCH('Fiches de poinçonnages'!F220,'Description des balises'!$A$1:$A$76,0),2))</f>
        <v/>
      </c>
      <c r="F222" s="377"/>
      <c r="G222" s="396"/>
      <c r="H222" s="397"/>
      <c r="I222" s="108"/>
      <c r="J222" s="396"/>
      <c r="K222" s="397"/>
      <c r="L222" s="376" t="str">
        <f>IF('Fiches de poinçonnages'!L220="","",INDEX('Description des balises'!$A$1:$C$76,MATCH('Fiches de poinçonnages'!L220,'Description des balises'!$A$1:$A$76,0),2))</f>
        <v/>
      </c>
      <c r="M222" s="377"/>
      <c r="N222" s="376" t="str">
        <f>IF('Fiches de poinçonnages'!O220="","",INDEX('Description des balises'!$A$1:$C$76,MATCH('Fiches de poinçonnages'!O220,'Description des balises'!$A$1:$A$76,0),2))</f>
        <v/>
      </c>
      <c r="O222" s="377"/>
      <c r="P222" s="396"/>
      <c r="Q222" s="396"/>
    </row>
    <row r="223" spans="1:17" ht="15" customHeight="1" x14ac:dyDescent="0.25">
      <c r="A223" s="395"/>
      <c r="B223" s="395"/>
      <c r="C223" s="394"/>
      <c r="D223" s="394"/>
      <c r="E223" s="394"/>
      <c r="F223" s="394"/>
      <c r="G223" s="395"/>
      <c r="H223" s="395"/>
      <c r="I223" s="135"/>
      <c r="J223" s="394"/>
      <c r="K223" s="394"/>
      <c r="L223" s="394"/>
      <c r="M223" s="394"/>
      <c r="N223" s="394"/>
      <c r="O223" s="394"/>
      <c r="P223" s="394"/>
      <c r="Q223" s="394"/>
    </row>
    <row r="224" spans="1:17" ht="21" customHeight="1" x14ac:dyDescent="0.25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</row>
    <row r="225" spans="1:16" ht="21" customHeight="1" x14ac:dyDescent="0.25">
      <c r="A225" s="77"/>
      <c r="B225" s="421" t="str">
        <f>'Balises - Cartes'!$B$2</f>
        <v>(nom de votre établissement)</v>
      </c>
      <c r="C225" s="421"/>
      <c r="D225" s="421"/>
      <c r="E225" s="421"/>
      <c r="F225" s="421"/>
      <c r="G225" s="421"/>
      <c r="H225" s="77"/>
      <c r="I225" s="77"/>
      <c r="J225" s="77"/>
      <c r="K225" s="421" t="str">
        <f>'Balises - Cartes'!$B$2</f>
        <v>(nom de votre établissement)</v>
      </c>
      <c r="L225" s="421"/>
      <c r="M225" s="421"/>
      <c r="N225" s="421"/>
      <c r="O225" s="421"/>
      <c r="P225" s="421"/>
    </row>
    <row r="226" spans="1:16" ht="21" customHeight="1" x14ac:dyDescent="0.25">
      <c r="A226" s="77"/>
      <c r="B226" s="405" t="s">
        <v>20</v>
      </c>
      <c r="C226" s="406"/>
      <c r="D226" s="407"/>
      <c r="E226" s="416" t="str">
        <f>$E$37</f>
        <v>Niveaux</v>
      </c>
      <c r="F226" s="417" t="s">
        <v>12</v>
      </c>
      <c r="G226" s="417" t="str">
        <f>$G$37</f>
        <v>Temps (min:sec)</v>
      </c>
      <c r="H226" s="77"/>
      <c r="I226" s="77"/>
      <c r="J226" s="77"/>
      <c r="K226" s="405" t="s">
        <v>20</v>
      </c>
      <c r="L226" s="406"/>
      <c r="M226" s="407"/>
      <c r="N226" s="416" t="str">
        <f>$E$37</f>
        <v>Niveaux</v>
      </c>
      <c r="O226" s="417" t="s">
        <v>12</v>
      </c>
      <c r="P226" s="417" t="str">
        <f>$G$37</f>
        <v>Temps (min:sec)</v>
      </c>
    </row>
    <row r="227" spans="1:16" ht="21" customHeight="1" x14ac:dyDescent="0.25">
      <c r="A227" s="77"/>
      <c r="B227" s="408"/>
      <c r="C227" s="409"/>
      <c r="D227" s="410"/>
      <c r="E227" s="416"/>
      <c r="F227" s="418"/>
      <c r="G227" s="418"/>
      <c r="H227" s="77"/>
      <c r="I227" s="77"/>
      <c r="J227" s="77"/>
      <c r="K227" s="408"/>
      <c r="L227" s="409"/>
      <c r="M227" s="410"/>
      <c r="N227" s="416"/>
      <c r="O227" s="418"/>
      <c r="P227" s="418"/>
    </row>
    <row r="228" spans="1:16" ht="21" customHeight="1" x14ac:dyDescent="0.25">
      <c r="A228" s="77"/>
      <c r="B228" s="414" t="s">
        <v>39</v>
      </c>
      <c r="C228" s="415"/>
      <c r="D228" s="96">
        <f>'E3'!$N$99</f>
        <v>393.48707729733638</v>
      </c>
      <c r="E228" s="97" t="str">
        <f>$E$39</f>
        <v>Marche</v>
      </c>
      <c r="F228" s="114">
        <f>'E3'!$J$88</f>
        <v>8</v>
      </c>
      <c r="G228" s="115">
        <f>'E3'!$K$88</f>
        <v>5.4861111111111117E-3</v>
      </c>
      <c r="H228" s="77"/>
      <c r="I228" s="77"/>
      <c r="J228" s="77"/>
      <c r="K228" s="414" t="s">
        <v>39</v>
      </c>
      <c r="L228" s="415"/>
      <c r="M228" s="96">
        <f>'E2'!$N$99</f>
        <v>393.48707729733638</v>
      </c>
      <c r="N228" s="97" t="str">
        <f>$E$39</f>
        <v>Marche</v>
      </c>
      <c r="O228" s="114">
        <f>'E2'!$J$88</f>
        <v>8</v>
      </c>
      <c r="P228" s="115">
        <f>'E2'!$K$88</f>
        <v>5.4861111111111117E-3</v>
      </c>
    </row>
    <row r="229" spans="1:16" ht="21" customHeight="1" x14ac:dyDescent="0.25">
      <c r="A229" s="77"/>
      <c r="B229" s="422" t="s">
        <v>38</v>
      </c>
      <c r="C229" s="423"/>
      <c r="D229" s="96">
        <f>'E3'!$N$100</f>
        <v>0</v>
      </c>
      <c r="E229" s="97">
        <f>$E$40</f>
        <v>1</v>
      </c>
      <c r="F229" s="114">
        <f>'E3'!$J$90</f>
        <v>9</v>
      </c>
      <c r="G229" s="115">
        <f>'E3'!$K$90</f>
        <v>5.0231481481481481E-3</v>
      </c>
      <c r="H229" s="77"/>
      <c r="I229" s="77"/>
      <c r="J229" s="77"/>
      <c r="K229" s="422" t="s">
        <v>38</v>
      </c>
      <c r="L229" s="423"/>
      <c r="M229" s="96">
        <f>'E2'!$N$100</f>
        <v>0</v>
      </c>
      <c r="N229" s="97">
        <f>$E$40</f>
        <v>1</v>
      </c>
      <c r="O229" s="114">
        <f>'E2'!$J$90</f>
        <v>9</v>
      </c>
      <c r="P229" s="115">
        <f>'E2'!$K$90</f>
        <v>5.0231481481481481E-3</v>
      </c>
    </row>
    <row r="230" spans="1:16" ht="21" customHeight="1" x14ac:dyDescent="0.25">
      <c r="A230" s="77"/>
      <c r="B230" s="422" t="s">
        <v>37</v>
      </c>
      <c r="C230" s="423"/>
      <c r="D230" s="96">
        <f>'E3'!$N$101</f>
        <v>0</v>
      </c>
      <c r="E230" s="97">
        <f>$E$41</f>
        <v>2</v>
      </c>
      <c r="F230" s="114">
        <f>'E3'!$J$92</f>
        <v>10</v>
      </c>
      <c r="G230" s="115">
        <f>'E3'!$K$92</f>
        <v>4.6643518518518518E-3</v>
      </c>
      <c r="H230" s="77"/>
      <c r="I230" s="77"/>
      <c r="J230" s="77"/>
      <c r="K230" s="422" t="s">
        <v>37</v>
      </c>
      <c r="L230" s="423"/>
      <c r="M230" s="96">
        <f>'E2'!$N$101</f>
        <v>0</v>
      </c>
      <c r="N230" s="97">
        <f>$E$41</f>
        <v>2</v>
      </c>
      <c r="O230" s="114">
        <f>'E2'!$J$92</f>
        <v>10</v>
      </c>
      <c r="P230" s="115">
        <f>'E2'!$K$92</f>
        <v>4.6643518518518518E-3</v>
      </c>
    </row>
    <row r="231" spans="1:16" ht="21" customHeight="1" x14ac:dyDescent="0.25">
      <c r="A231" s="77"/>
      <c r="B231" s="422" t="s">
        <v>36</v>
      </c>
      <c r="C231" s="423"/>
      <c r="D231" s="96">
        <f>'E3'!$N$102</f>
        <v>0</v>
      </c>
      <c r="E231" s="97">
        <f>$E$42</f>
        <v>3</v>
      </c>
      <c r="F231" s="114">
        <f>'E3'!$J$94</f>
        <v>11</v>
      </c>
      <c r="G231" s="115">
        <f>'E3'!$K$94</f>
        <v>4.363425925925926E-3</v>
      </c>
      <c r="H231" s="77"/>
      <c r="I231" s="77"/>
      <c r="J231" s="77"/>
      <c r="K231" s="422" t="s">
        <v>36</v>
      </c>
      <c r="L231" s="423"/>
      <c r="M231" s="96">
        <f>'E2'!$N$102</f>
        <v>0</v>
      </c>
      <c r="N231" s="97">
        <f>$E$42</f>
        <v>3</v>
      </c>
      <c r="O231" s="114">
        <f>'E2'!$J$94</f>
        <v>11</v>
      </c>
      <c r="P231" s="115">
        <f>'E2'!$K$94</f>
        <v>4.363425925925926E-3</v>
      </c>
    </row>
    <row r="232" spans="1:16" ht="21" customHeight="1" x14ac:dyDescent="0.25">
      <c r="A232" s="77"/>
      <c r="B232" s="398" t="s">
        <v>117</v>
      </c>
      <c r="C232" s="399"/>
      <c r="D232" s="96">
        <f>'E3'!$N$103</f>
        <v>0</v>
      </c>
      <c r="E232" s="97">
        <f>$E$43</f>
        <v>4</v>
      </c>
      <c r="F232" s="114">
        <f>'E3'!$J$96</f>
        <v>12</v>
      </c>
      <c r="G232" s="115">
        <f>'E3'!$K$96</f>
        <v>4.1203703703703706E-3</v>
      </c>
      <c r="H232" s="77"/>
      <c r="I232" s="77"/>
      <c r="J232" s="77"/>
      <c r="K232" s="398" t="s">
        <v>117</v>
      </c>
      <c r="L232" s="399"/>
      <c r="M232" s="96">
        <f>'E2'!$N$103</f>
        <v>0</v>
      </c>
      <c r="N232" s="97">
        <f>$E$43</f>
        <v>4</v>
      </c>
      <c r="O232" s="114">
        <f>'E2'!$J$96</f>
        <v>12</v>
      </c>
      <c r="P232" s="115">
        <f>'E2'!$K$96</f>
        <v>4.1203703703703706E-3</v>
      </c>
    </row>
    <row r="233" spans="1:16" ht="21" customHeight="1" x14ac:dyDescent="0.25">
      <c r="A233" s="77"/>
      <c r="B233" s="398" t="s">
        <v>118</v>
      </c>
      <c r="C233" s="399"/>
      <c r="D233" s="96">
        <f>'E3'!$N$104</f>
        <v>0</v>
      </c>
      <c r="E233" s="97">
        <f>$E$44</f>
        <v>5</v>
      </c>
      <c r="F233" s="114">
        <f>'E3'!$J$98</f>
        <v>13</v>
      </c>
      <c r="G233" s="115">
        <f>'E3'!$K$98</f>
        <v>3.9004629629629628E-3</v>
      </c>
      <c r="H233" s="77"/>
      <c r="I233" s="77"/>
      <c r="J233" s="77"/>
      <c r="K233" s="398" t="s">
        <v>118</v>
      </c>
      <c r="L233" s="399"/>
      <c r="M233" s="96">
        <f>'E2'!$N$104</f>
        <v>0</v>
      </c>
      <c r="N233" s="97">
        <f>$E$44</f>
        <v>5</v>
      </c>
      <c r="O233" s="114">
        <f>'E2'!$J$98</f>
        <v>13</v>
      </c>
      <c r="P233" s="115">
        <f>'E2'!$K$98</f>
        <v>3.9004629629629628E-3</v>
      </c>
    </row>
    <row r="234" spans="1:16" ht="21" customHeight="1" x14ac:dyDescent="0.25">
      <c r="A234" s="77"/>
      <c r="B234" s="414" t="s">
        <v>112</v>
      </c>
      <c r="C234" s="415"/>
      <c r="D234" s="96">
        <f>'E3'!$N$105</f>
        <v>393.48707729733638</v>
      </c>
      <c r="E234" s="97">
        <f>$E$45</f>
        <v>6</v>
      </c>
      <c r="F234" s="114">
        <f>'E3'!$J$100</f>
        <v>14</v>
      </c>
      <c r="G234" s="115">
        <f>'E3'!$K$100</f>
        <v>3.7268518518518514E-3</v>
      </c>
      <c r="H234" s="77"/>
      <c r="I234" s="77"/>
      <c r="J234" s="77"/>
      <c r="K234" s="414" t="s">
        <v>112</v>
      </c>
      <c r="L234" s="415"/>
      <c r="M234" s="96">
        <f>'E2'!$N$105</f>
        <v>393.48707729733638</v>
      </c>
      <c r="N234" s="97">
        <f>$E$45</f>
        <v>6</v>
      </c>
      <c r="O234" s="114">
        <f>'E2'!$J$100</f>
        <v>14</v>
      </c>
      <c r="P234" s="115">
        <f>'E2'!$K$100</f>
        <v>3.7268518518518514E-3</v>
      </c>
    </row>
    <row r="235" spans="1:16" ht="21" customHeight="1" x14ac:dyDescent="0.25">
      <c r="A235" s="77"/>
      <c r="B235" s="388" t="s">
        <v>116</v>
      </c>
      <c r="C235" s="390">
        <f>'E3'!$P$102</f>
        <v>786.97415459467277</v>
      </c>
      <c r="D235" s="392" t="s">
        <v>10</v>
      </c>
      <c r="E235" s="97">
        <f>$E$46</f>
        <v>7</v>
      </c>
      <c r="F235" s="114">
        <f>'E3'!$J$102</f>
        <v>15</v>
      </c>
      <c r="G235" s="115">
        <f>'E3'!$K$102</f>
        <v>3.5648148148148154E-3</v>
      </c>
      <c r="H235" s="77"/>
      <c r="I235" s="77"/>
      <c r="J235" s="77"/>
      <c r="K235" s="388" t="s">
        <v>116</v>
      </c>
      <c r="L235" s="390">
        <f>'E2'!$P$102</f>
        <v>786.97415459467277</v>
      </c>
      <c r="M235" s="392" t="s">
        <v>10</v>
      </c>
      <c r="N235" s="97">
        <f>$E$46</f>
        <v>7</v>
      </c>
      <c r="O235" s="114">
        <f>'E2'!$J$102</f>
        <v>15</v>
      </c>
      <c r="P235" s="115">
        <f>'E2'!$K$102</f>
        <v>3.5648148148148154E-3</v>
      </c>
    </row>
    <row r="236" spans="1:16" ht="21" customHeight="1" x14ac:dyDescent="0.25">
      <c r="B236" s="389"/>
      <c r="C236" s="391"/>
      <c r="D236" s="393"/>
      <c r="E236" s="97">
        <f>$E$47</f>
        <v>8</v>
      </c>
      <c r="F236" s="114">
        <f>'E3'!$J$104</f>
        <v>16</v>
      </c>
      <c r="G236" s="115">
        <f>'E3'!$K$104</f>
        <v>3.4375E-3</v>
      </c>
      <c r="K236" s="389"/>
      <c r="L236" s="391"/>
      <c r="M236" s="393"/>
      <c r="N236" s="97">
        <f>$E$47</f>
        <v>8</v>
      </c>
      <c r="O236" s="114">
        <f>'E2'!$J$104</f>
        <v>16</v>
      </c>
      <c r="P236" s="115">
        <f>'E2'!$K$104</f>
        <v>3.4375E-3</v>
      </c>
    </row>
    <row r="237" spans="1:16" ht="21" customHeight="1" x14ac:dyDescent="0.25">
      <c r="B237" s="374" t="s">
        <v>122</v>
      </c>
      <c r="C237" s="374"/>
      <c r="D237" s="98" t="str">
        <f>'Départ - Arrivée'!$AE$12</f>
        <v>Vestiaire Sud</v>
      </c>
      <c r="K237" s="374" t="s">
        <v>122</v>
      </c>
      <c r="L237" s="374"/>
      <c r="M237" s="98" t="str">
        <f>'Départ - Arrivée'!$AE$12</f>
        <v>Vestiaire Sud</v>
      </c>
    </row>
    <row r="238" spans="1:16" ht="21" customHeight="1" x14ac:dyDescent="0.25">
      <c r="B238" s="98"/>
      <c r="C238" s="98"/>
      <c r="D238" s="98"/>
      <c r="E238" s="98"/>
      <c r="F238" s="98"/>
      <c r="G238" s="98"/>
    </row>
    <row r="239" spans="1:16" ht="21" customHeight="1" x14ac:dyDescent="0.25">
      <c r="B239" s="421" t="str">
        <f>'Balises - Cartes'!$B$2</f>
        <v>(nom de votre établissement)</v>
      </c>
      <c r="C239" s="421"/>
      <c r="D239" s="421"/>
      <c r="E239" s="421"/>
      <c r="F239" s="421"/>
      <c r="G239" s="421"/>
      <c r="K239" s="421" t="str">
        <f>'Balises - Cartes'!$B$2</f>
        <v>(nom de votre établissement)</v>
      </c>
      <c r="L239" s="421"/>
      <c r="M239" s="421"/>
      <c r="N239" s="421"/>
      <c r="O239" s="421"/>
      <c r="P239" s="421"/>
    </row>
    <row r="240" spans="1:16" ht="21" customHeight="1" x14ac:dyDescent="0.25">
      <c r="B240" s="405" t="s">
        <v>20</v>
      </c>
      <c r="C240" s="406"/>
      <c r="D240" s="407"/>
      <c r="E240" s="416" t="str">
        <f>$E$37</f>
        <v>Niveaux</v>
      </c>
      <c r="F240" s="417" t="s">
        <v>12</v>
      </c>
      <c r="G240" s="417" t="str">
        <f>$G$37</f>
        <v>Temps (min:sec)</v>
      </c>
      <c r="K240" s="405" t="s">
        <v>20</v>
      </c>
      <c r="L240" s="406"/>
      <c r="M240" s="407"/>
      <c r="N240" s="416" t="str">
        <f>$E$37</f>
        <v>Niveaux</v>
      </c>
      <c r="O240" s="417" t="s">
        <v>12</v>
      </c>
      <c r="P240" s="417" t="str">
        <f>$G$37</f>
        <v>Temps (min:sec)</v>
      </c>
    </row>
    <row r="241" spans="1:17" ht="21" customHeight="1" x14ac:dyDescent="0.25">
      <c r="B241" s="408"/>
      <c r="C241" s="409"/>
      <c r="D241" s="410"/>
      <c r="E241" s="416"/>
      <c r="F241" s="418"/>
      <c r="G241" s="418"/>
      <c r="K241" s="408"/>
      <c r="L241" s="409"/>
      <c r="M241" s="410"/>
      <c r="N241" s="416"/>
      <c r="O241" s="418"/>
      <c r="P241" s="418"/>
    </row>
    <row r="242" spans="1:17" ht="21" customHeight="1" x14ac:dyDescent="0.25">
      <c r="B242" s="414" t="s">
        <v>39</v>
      </c>
      <c r="C242" s="415"/>
      <c r="D242" s="96">
        <f>'E5'!$N$99</f>
        <v>393.48707729733638</v>
      </c>
      <c r="E242" s="97" t="str">
        <f>$E$39</f>
        <v>Marche</v>
      </c>
      <c r="F242" s="114">
        <f>'E5'!$J$88</f>
        <v>8</v>
      </c>
      <c r="G242" s="115">
        <f>'E5'!$K$88</f>
        <v>5.4861111111111117E-3</v>
      </c>
      <c r="K242" s="414" t="s">
        <v>39</v>
      </c>
      <c r="L242" s="415"/>
      <c r="M242" s="96">
        <f>'E4'!$N$99</f>
        <v>393.48707729733638</v>
      </c>
      <c r="N242" s="97" t="str">
        <f>$E$39</f>
        <v>Marche</v>
      </c>
      <c r="O242" s="114">
        <f>'E4'!$J$88</f>
        <v>8</v>
      </c>
      <c r="P242" s="115">
        <f>'E4'!$K$88</f>
        <v>5.4861111111111117E-3</v>
      </c>
    </row>
    <row r="243" spans="1:17" ht="21" customHeight="1" x14ac:dyDescent="0.25">
      <c r="B243" s="422" t="s">
        <v>38</v>
      </c>
      <c r="C243" s="423"/>
      <c r="D243" s="96">
        <f>'E5'!$N$100</f>
        <v>0</v>
      </c>
      <c r="E243" s="97">
        <f>$E$40</f>
        <v>1</v>
      </c>
      <c r="F243" s="114">
        <f>'E5'!$J$90</f>
        <v>9</v>
      </c>
      <c r="G243" s="115">
        <f>'E5'!$K$90</f>
        <v>5.0231481481481481E-3</v>
      </c>
      <c r="K243" s="422" t="s">
        <v>38</v>
      </c>
      <c r="L243" s="423"/>
      <c r="M243" s="96">
        <f>'E4'!$N$100</f>
        <v>0</v>
      </c>
      <c r="N243" s="97">
        <f>$E$40</f>
        <v>1</v>
      </c>
      <c r="O243" s="114">
        <f>'E4'!$J$90</f>
        <v>9</v>
      </c>
      <c r="P243" s="115">
        <f>'E4'!$K$90</f>
        <v>5.0231481481481481E-3</v>
      </c>
    </row>
    <row r="244" spans="1:17" ht="21" customHeight="1" x14ac:dyDescent="0.25">
      <c r="B244" s="422" t="s">
        <v>37</v>
      </c>
      <c r="C244" s="423"/>
      <c r="D244" s="96">
        <f>'E5'!$N$101</f>
        <v>0</v>
      </c>
      <c r="E244" s="97">
        <f>$E$41</f>
        <v>2</v>
      </c>
      <c r="F244" s="114">
        <f>'E5'!$J$92</f>
        <v>10</v>
      </c>
      <c r="G244" s="115">
        <f>'E5'!$K$92</f>
        <v>4.6643518518518518E-3</v>
      </c>
      <c r="K244" s="422" t="s">
        <v>37</v>
      </c>
      <c r="L244" s="423"/>
      <c r="M244" s="96">
        <f>'E4'!$N$101</f>
        <v>0</v>
      </c>
      <c r="N244" s="97">
        <f>$E$41</f>
        <v>2</v>
      </c>
      <c r="O244" s="114">
        <f>'E4'!$J$92</f>
        <v>10</v>
      </c>
      <c r="P244" s="115">
        <f>'E4'!$K$92</f>
        <v>4.6643518518518518E-3</v>
      </c>
    </row>
    <row r="245" spans="1:17" ht="21" customHeight="1" x14ac:dyDescent="0.25">
      <c r="B245" s="422" t="s">
        <v>36</v>
      </c>
      <c r="C245" s="423"/>
      <c r="D245" s="96">
        <f>'E5'!$N$102</f>
        <v>0</v>
      </c>
      <c r="E245" s="97">
        <f>$E$42</f>
        <v>3</v>
      </c>
      <c r="F245" s="114">
        <f>'E5'!$J$94</f>
        <v>11</v>
      </c>
      <c r="G245" s="115">
        <f>'E5'!$K$94</f>
        <v>4.363425925925926E-3</v>
      </c>
      <c r="K245" s="422" t="s">
        <v>36</v>
      </c>
      <c r="L245" s="423"/>
      <c r="M245" s="96">
        <f>'E4'!$N$102</f>
        <v>0</v>
      </c>
      <c r="N245" s="97">
        <f>$E$42</f>
        <v>3</v>
      </c>
      <c r="O245" s="114">
        <f>'E4'!$J$94</f>
        <v>11</v>
      </c>
      <c r="P245" s="115">
        <f>'E4'!$K$94</f>
        <v>4.363425925925926E-3</v>
      </c>
    </row>
    <row r="246" spans="1:17" ht="21" customHeight="1" x14ac:dyDescent="0.25">
      <c r="B246" s="398" t="s">
        <v>117</v>
      </c>
      <c r="C246" s="399"/>
      <c r="D246" s="96">
        <f>'E5'!$N$103</f>
        <v>0</v>
      </c>
      <c r="E246" s="97">
        <f>$E$43</f>
        <v>4</v>
      </c>
      <c r="F246" s="114">
        <f>'E5'!$J$96</f>
        <v>12</v>
      </c>
      <c r="G246" s="115">
        <f>'E5'!$K$96</f>
        <v>4.1203703703703706E-3</v>
      </c>
      <c r="K246" s="398" t="s">
        <v>117</v>
      </c>
      <c r="L246" s="399"/>
      <c r="M246" s="96">
        <f>'E4'!$N$103</f>
        <v>0</v>
      </c>
      <c r="N246" s="97">
        <f>$E$43</f>
        <v>4</v>
      </c>
      <c r="O246" s="114">
        <f>'E4'!$J$96</f>
        <v>12</v>
      </c>
      <c r="P246" s="115">
        <f>'E4'!$K$96</f>
        <v>4.1203703703703706E-3</v>
      </c>
    </row>
    <row r="247" spans="1:17" ht="21" customHeight="1" x14ac:dyDescent="0.25">
      <c r="B247" s="398" t="s">
        <v>118</v>
      </c>
      <c r="C247" s="399"/>
      <c r="D247" s="96">
        <f>'E5'!$N$104</f>
        <v>0</v>
      </c>
      <c r="E247" s="97">
        <f>$E$44</f>
        <v>5</v>
      </c>
      <c r="F247" s="114">
        <f>'E5'!$J$98</f>
        <v>13</v>
      </c>
      <c r="G247" s="115">
        <f>'E5'!$K$98</f>
        <v>3.9004629629629628E-3</v>
      </c>
      <c r="K247" s="398" t="s">
        <v>118</v>
      </c>
      <c r="L247" s="399"/>
      <c r="M247" s="96">
        <f>'E4'!$N$104</f>
        <v>0</v>
      </c>
      <c r="N247" s="97">
        <f>$E$44</f>
        <v>5</v>
      </c>
      <c r="O247" s="114">
        <f>'E4'!$J$98</f>
        <v>13</v>
      </c>
      <c r="P247" s="115">
        <f>'E4'!$K$98</f>
        <v>3.9004629629629628E-3</v>
      </c>
    </row>
    <row r="248" spans="1:17" ht="21" customHeight="1" x14ac:dyDescent="0.25">
      <c r="B248" s="414" t="s">
        <v>112</v>
      </c>
      <c r="C248" s="415"/>
      <c r="D248" s="96">
        <f>'E5'!$N$105</f>
        <v>393.48707729733638</v>
      </c>
      <c r="E248" s="97">
        <f>$E$45</f>
        <v>6</v>
      </c>
      <c r="F248" s="114">
        <f>'E5'!$J$100</f>
        <v>14</v>
      </c>
      <c r="G248" s="115">
        <f>'E5'!$K$100</f>
        <v>3.7268518518518514E-3</v>
      </c>
      <c r="K248" s="414" t="s">
        <v>112</v>
      </c>
      <c r="L248" s="415"/>
      <c r="M248" s="96">
        <f>'E4'!$N$105</f>
        <v>393.48707729733638</v>
      </c>
      <c r="N248" s="97">
        <f>$E$45</f>
        <v>6</v>
      </c>
      <c r="O248" s="114">
        <f>'E4'!$J$100</f>
        <v>14</v>
      </c>
      <c r="P248" s="115">
        <f>'E4'!$K$100</f>
        <v>3.7268518518518514E-3</v>
      </c>
    </row>
    <row r="249" spans="1:17" ht="21" customHeight="1" x14ac:dyDescent="0.25">
      <c r="B249" s="388" t="s">
        <v>116</v>
      </c>
      <c r="C249" s="390">
        <f>'E5'!$P$102</f>
        <v>786.97415459467277</v>
      </c>
      <c r="D249" s="392" t="s">
        <v>10</v>
      </c>
      <c r="E249" s="97">
        <f>$E$46</f>
        <v>7</v>
      </c>
      <c r="F249" s="114">
        <f>'E5'!$J$102</f>
        <v>15</v>
      </c>
      <c r="G249" s="115">
        <f>'E5'!$K$102</f>
        <v>3.5648148148148154E-3</v>
      </c>
      <c r="K249" s="388" t="s">
        <v>116</v>
      </c>
      <c r="L249" s="390">
        <f>'E4'!$P$102</f>
        <v>786.97415459467277</v>
      </c>
      <c r="M249" s="392" t="s">
        <v>10</v>
      </c>
      <c r="N249" s="97">
        <f>$E$46</f>
        <v>7</v>
      </c>
      <c r="O249" s="114">
        <f>'E4'!$J$102</f>
        <v>15</v>
      </c>
      <c r="P249" s="115">
        <f>'E4'!$K$102</f>
        <v>3.5648148148148154E-3</v>
      </c>
    </row>
    <row r="250" spans="1:17" ht="21" customHeight="1" x14ac:dyDescent="0.25">
      <c r="B250" s="389"/>
      <c r="C250" s="391"/>
      <c r="D250" s="393"/>
      <c r="E250" s="97">
        <f>$E$47</f>
        <v>8</v>
      </c>
      <c r="F250" s="114">
        <f>'E5'!$J$104</f>
        <v>16</v>
      </c>
      <c r="G250" s="115">
        <f>'E5'!$K$104</f>
        <v>3.4375E-3</v>
      </c>
      <c r="K250" s="389"/>
      <c r="L250" s="391"/>
      <c r="M250" s="393"/>
      <c r="N250" s="97">
        <f>$E$47</f>
        <v>8</v>
      </c>
      <c r="O250" s="114">
        <f>'E4'!$J$104</f>
        <v>16</v>
      </c>
      <c r="P250" s="115">
        <f>'E4'!$K$104</f>
        <v>3.4375E-3</v>
      </c>
    </row>
    <row r="251" spans="1:17" ht="21" customHeight="1" x14ac:dyDescent="0.25">
      <c r="B251" s="374" t="s">
        <v>122</v>
      </c>
      <c r="C251" s="374"/>
      <c r="D251" s="98" t="str">
        <f>'Départ - Arrivée'!$AE$12</f>
        <v>Vestiaire Sud</v>
      </c>
      <c r="K251" s="374" t="s">
        <v>122</v>
      </c>
      <c r="L251" s="374"/>
      <c r="M251" s="98" t="str">
        <f>'Départ - Arrivée'!$AE$12</f>
        <v>Vestiaire Sud</v>
      </c>
    </row>
    <row r="252" spans="1:17" ht="21" customHeight="1" x14ac:dyDescent="0.25">
      <c r="A252" s="3"/>
      <c r="B252" s="3"/>
      <c r="F252" s="136" t="s">
        <v>23</v>
      </c>
      <c r="P252" s="3"/>
      <c r="Q252" s="3"/>
    </row>
    <row r="253" spans="1:17" ht="12.75" customHeight="1" x14ac:dyDescent="0.25">
      <c r="A253" s="3"/>
      <c r="B253" s="3"/>
      <c r="F253" s="136" t="s">
        <v>23</v>
      </c>
      <c r="P253" s="3"/>
      <c r="Q253" s="3"/>
    </row>
    <row r="254" spans="1:17" ht="15" customHeight="1" x14ac:dyDescent="0.25">
      <c r="A254" s="360"/>
      <c r="B254" s="368"/>
      <c r="C254" s="411" t="str">
        <f>'Balises - Cartes'!B25</f>
        <v>E6</v>
      </c>
      <c r="D254" s="412"/>
      <c r="E254" s="412"/>
      <c r="F254" s="413"/>
      <c r="G254" s="368"/>
      <c r="H254" s="368"/>
      <c r="I254" s="94"/>
      <c r="J254" s="368"/>
      <c r="K254" s="368"/>
      <c r="L254" s="411" t="str">
        <f>'Balises - Cartes'!B26</f>
        <v>E7</v>
      </c>
      <c r="M254" s="412"/>
      <c r="N254" s="412"/>
      <c r="O254" s="413"/>
      <c r="P254" s="368"/>
      <c r="Q254" s="359"/>
    </row>
    <row r="255" spans="1:17" ht="15" customHeight="1" x14ac:dyDescent="0.25">
      <c r="A255" s="365"/>
      <c r="B255" s="369"/>
      <c r="C255" s="358" t="s">
        <v>48</v>
      </c>
      <c r="D255" s="358"/>
      <c r="E255" s="378" t="str">
        <f>E3</f>
        <v>0600000000</v>
      </c>
      <c r="F255" s="379"/>
      <c r="G255" s="369"/>
      <c r="H255" s="369"/>
      <c r="I255" s="134"/>
      <c r="J255" s="369"/>
      <c r="K255" s="369"/>
      <c r="L255" s="358" t="s">
        <v>48</v>
      </c>
      <c r="M255" s="358"/>
      <c r="N255" s="378" t="str">
        <f>E3</f>
        <v>0600000000</v>
      </c>
      <c r="O255" s="379"/>
      <c r="P255" s="369"/>
      <c r="Q255" s="370"/>
    </row>
    <row r="256" spans="1:17" ht="15" customHeight="1" x14ac:dyDescent="0.25">
      <c r="A256" s="365"/>
      <c r="B256" s="369"/>
      <c r="C256" s="358" t="s">
        <v>49</v>
      </c>
      <c r="D256" s="358"/>
      <c r="E256" s="358" t="s">
        <v>50</v>
      </c>
      <c r="F256" s="358"/>
      <c r="G256" s="369"/>
      <c r="H256" s="369"/>
      <c r="I256" s="134"/>
      <c r="J256" s="369"/>
      <c r="K256" s="369"/>
      <c r="L256" s="358" t="s">
        <v>49</v>
      </c>
      <c r="M256" s="358"/>
      <c r="N256" s="358" t="s">
        <v>50</v>
      </c>
      <c r="O256" s="358"/>
      <c r="P256" s="369"/>
      <c r="Q256" s="370"/>
    </row>
    <row r="257" spans="1:17" ht="15" customHeight="1" x14ac:dyDescent="0.25">
      <c r="A257" s="365"/>
      <c r="B257" s="369"/>
      <c r="C257" s="358" t="s">
        <v>49</v>
      </c>
      <c r="D257" s="358"/>
      <c r="E257" s="373" t="s">
        <v>51</v>
      </c>
      <c r="F257" s="373"/>
      <c r="G257" s="369"/>
      <c r="H257" s="369"/>
      <c r="I257" s="134"/>
      <c r="J257" s="369"/>
      <c r="K257" s="369"/>
      <c r="L257" s="358" t="s">
        <v>49</v>
      </c>
      <c r="M257" s="358"/>
      <c r="N257" s="373" t="s">
        <v>51</v>
      </c>
      <c r="O257" s="373"/>
      <c r="P257" s="369"/>
      <c r="Q257" s="370"/>
    </row>
    <row r="258" spans="1:17" ht="15" customHeight="1" x14ac:dyDescent="0.25">
      <c r="A258" s="365"/>
      <c r="B258" s="369"/>
      <c r="C258" s="359" t="str">
        <f>IF(C259="","","Balise n°1")</f>
        <v>Balise n°1</v>
      </c>
      <c r="D258" s="360"/>
      <c r="E258" s="359" t="str">
        <f>IF(F259="","","Balise n°4")</f>
        <v/>
      </c>
      <c r="F258" s="360"/>
      <c r="G258" s="369"/>
      <c r="H258" s="369"/>
      <c r="I258" s="134"/>
      <c r="J258" s="369"/>
      <c r="K258" s="369"/>
      <c r="L258" s="359" t="str">
        <f>IF(L259="","","Balise n°1")</f>
        <v>Balise n°1</v>
      </c>
      <c r="M258" s="360"/>
      <c r="N258" s="359" t="str">
        <f>IF(O259="","","Balise n°4")</f>
        <v/>
      </c>
      <c r="O258" s="360"/>
      <c r="P258" s="369"/>
      <c r="Q258" s="370"/>
    </row>
    <row r="259" spans="1:17" ht="15" customHeight="1" x14ac:dyDescent="0.25">
      <c r="A259" s="365"/>
      <c r="B259" s="370"/>
      <c r="C259" s="109">
        <f>IF(INDEX('Balises - Cartes'!$B$9:$L$36,MATCH('Fiches de poinçonnages'!C254,'Balises - Cartes'!$B$9:$B$36,0),2)="","",INDEX('Balises - Cartes'!$B$9:$L$36,MATCH('Fiches de poinçonnages'!C254,'Balises - Cartes'!$B$9:$B$36,0),2))</f>
        <v>50</v>
      </c>
      <c r="D259" s="132">
        <f>TIME(,,((M291/1000/$F$39)*60+'Départ - Arrivée'!$AG$12)*60)</f>
        <v>3.4375E-3</v>
      </c>
      <c r="E259" s="132">
        <f>TIME(,,((M294/1000/$F$39)*60+'Départ - Arrivée'!$AG$12)*60+((M293/1000/$F$39)*60+'Départ - Arrivée'!$AG$12)*60+((M292/1000/$F$39)*60+'Départ - Arrivée'!$AG$12)*60+((M291/1000/$F$39)*60+'Départ - Arrivée'!$AG$12)*60)</f>
        <v>7.6041666666666662E-3</v>
      </c>
      <c r="F259" s="109" t="str">
        <f>IF(INDEX('Balises - Cartes'!$B$9:$L$36,MATCH('Fiches de poinçonnages'!C254,'Balises - Cartes'!$B$9:$B$36,0),5)="","",INDEX('Balises - Cartes'!$B$9:$L$36,MATCH('Fiches de poinçonnages'!C254,'Balises - Cartes'!$B$9:$B$36,0),5))</f>
        <v/>
      </c>
      <c r="G259" s="369"/>
      <c r="H259" s="369"/>
      <c r="I259" s="134"/>
      <c r="J259" s="369"/>
      <c r="K259" s="369"/>
      <c r="L259" s="109">
        <f>IF(INDEX('Balises - Cartes'!$B$9:$L$36,MATCH('Fiches de poinçonnages'!L254,'Balises - Cartes'!$B$9:$B$36,0),2)="","",INDEX('Balises - Cartes'!$B$9:$L$36,MATCH('Fiches de poinçonnages'!L254,'Balises - Cartes'!$B$9:$B$36,0),2))</f>
        <v>50</v>
      </c>
      <c r="M259" s="132">
        <f>TIME(,,((D291/1000/$F$39)*60+'Départ - Arrivée'!$AG$12)*60)</f>
        <v>3.4375E-3</v>
      </c>
      <c r="N259" s="132">
        <f>TIME(,,((D294/1000/$F$39)*60+'Départ - Arrivée'!$AG$12)*60+((D293/1000/$F$39)*60+'Départ - Arrivée'!$AG$12)*60+((D292/1000/$F$39)*60+'Départ - Arrivée'!$AG$12)*60+((D291/1000/$F$39)*60+'Départ - Arrivée'!$AG$12)*60)</f>
        <v>7.6041666666666662E-3</v>
      </c>
      <c r="O259" s="109" t="str">
        <f>IF(INDEX('Balises - Cartes'!$B$9:$L$36,MATCH('Fiches de poinçonnages'!L254,'Balises - Cartes'!$B$9:$B$36,0),5)="","",INDEX('Balises - Cartes'!$B$9:$L$36,MATCH('Fiches de poinçonnages'!L254,'Balises - Cartes'!$B$9:$B$36,0),5))</f>
        <v/>
      </c>
      <c r="P259" s="369"/>
      <c r="Q259" s="370"/>
    </row>
    <row r="260" spans="1:17" ht="15" customHeight="1" x14ac:dyDescent="0.25">
      <c r="A260" s="365"/>
      <c r="B260" s="369"/>
      <c r="C260" s="361" t="s">
        <v>113</v>
      </c>
      <c r="D260" s="362"/>
      <c r="E260" s="366" t="s">
        <v>114</v>
      </c>
      <c r="F260" s="367"/>
      <c r="G260" s="369"/>
      <c r="H260" s="369"/>
      <c r="I260" s="134"/>
      <c r="J260" s="369"/>
      <c r="K260" s="369"/>
      <c r="L260" s="361" t="s">
        <v>113</v>
      </c>
      <c r="M260" s="375"/>
      <c r="N260" s="366" t="s">
        <v>114</v>
      </c>
      <c r="O260" s="367"/>
      <c r="P260" s="369"/>
      <c r="Q260" s="370"/>
    </row>
    <row r="261" spans="1:17" ht="33" customHeight="1" x14ac:dyDescent="0.25">
      <c r="A261" s="365"/>
      <c r="B261" s="369"/>
      <c r="C261" s="356" t="str">
        <f>IF('Fiches de poinçonnages'!C259="","",INDEX('Description des balises'!$A$1:$C$76,MATCH('Fiches de poinçonnages'!C259,'Description des balises'!$A$1:$A$76,0),2))</f>
        <v>Jonction des sentiers</v>
      </c>
      <c r="D261" s="357"/>
      <c r="E261" s="356" t="str">
        <f>IF('Fiches de poinçonnages'!F259="","",INDEX('Description des balises'!$A$1:$C$76,MATCH('Fiches de poinçonnages'!F259,'Description des balises'!$A$1:$A$76,0),2))</f>
        <v/>
      </c>
      <c r="F261" s="357"/>
      <c r="G261" s="369"/>
      <c r="H261" s="369"/>
      <c r="I261" s="134"/>
      <c r="J261" s="369"/>
      <c r="K261" s="369"/>
      <c r="L261" s="356" t="str">
        <f>IF('Fiches de poinçonnages'!L259="","",INDEX('Description des balises'!$A$1:$C$76,MATCH('Fiches de poinçonnages'!L259,'Description des balises'!$A$1:$A$76,0),2))</f>
        <v>Jonction des sentiers</v>
      </c>
      <c r="M261" s="357"/>
      <c r="N261" s="356" t="str">
        <f>IF('Fiches de poinçonnages'!O259="","",INDEX('Description des balises'!$A$1:$C$76,MATCH('Fiches de poinçonnages'!O259,'Description des balises'!$A$1:$A$76,0),2))</f>
        <v/>
      </c>
      <c r="O261" s="357"/>
      <c r="P261" s="369"/>
      <c r="Q261" s="370"/>
    </row>
    <row r="262" spans="1:17" ht="15" customHeight="1" x14ac:dyDescent="0.25">
      <c r="A262" s="363"/>
      <c r="B262" s="360"/>
      <c r="C262" s="359" t="str">
        <f>IF(C263="","","Balise n°2")</f>
        <v/>
      </c>
      <c r="D262" s="360"/>
      <c r="E262" s="359" t="str">
        <f>IF(F263="","","Balise n°5")</f>
        <v/>
      </c>
      <c r="F262" s="360"/>
      <c r="G262" s="359"/>
      <c r="H262" s="360"/>
      <c r="I262" s="134"/>
      <c r="J262" s="363"/>
      <c r="K262" s="360"/>
      <c r="L262" s="359" t="str">
        <f>IF(L263="","","Balise n°2")</f>
        <v/>
      </c>
      <c r="M262" s="360"/>
      <c r="N262" s="359" t="str">
        <f>IF(O263="","","Balise n°5")</f>
        <v/>
      </c>
      <c r="O262" s="360"/>
      <c r="P262" s="359"/>
      <c r="Q262" s="363"/>
    </row>
    <row r="263" spans="1:17" ht="15" customHeight="1" x14ac:dyDescent="0.25">
      <c r="A263" s="364"/>
      <c r="B263" s="365"/>
      <c r="C263" s="109" t="str">
        <f>IF(INDEX('Balises - Cartes'!$B$9:$L$36,MATCH('Fiches de poinçonnages'!C254,'Balises - Cartes'!$B$9:$B$36,0),3)="","",INDEX('Balises - Cartes'!$B$9:$L$36,MATCH('Fiches de poinçonnages'!C254,'Balises - Cartes'!$B$9:$B$36,0),3))</f>
        <v/>
      </c>
      <c r="D263" s="132">
        <f>TIME(,,((M292/1000/$F$39)*60+'Départ - Arrivée'!$AG$12)*60+((M291/1000/$F$39)*60+'Départ - Arrivée'!$AG$12)*60)</f>
        <v>4.8263888888888887E-3</v>
      </c>
      <c r="E263" s="132">
        <f>TIME(,,((M295/1000/$F$39)*60+'Départ - Arrivée'!$AG$12)*60+((M294/1000/$F$39)*60+'Départ - Arrivée'!$AG$12)*60+((M293/1000/$F$39)*60+'Départ - Arrivée'!$AG$12)*60+((M292/1000/$F$39)*60+'Départ - Arrivée'!$AG$12)*60+((M291/1000/$F$39)*60+'Départ - Arrivée'!$AG$12)*60)</f>
        <v>8.9930555555555545E-3</v>
      </c>
      <c r="F263" s="109" t="str">
        <f>IF(INDEX('Balises - Cartes'!$B$9:$L$36,MATCH('Fiches de poinçonnages'!C254,'Balises - Cartes'!$B$9:$B$36,0),6)="","",INDEX('Balises - Cartes'!$B$9:$L$36,MATCH('Fiches de poinçonnages'!C254,'Balises - Cartes'!$B$9:$B$36,0),6))</f>
        <v/>
      </c>
      <c r="G263" s="370"/>
      <c r="H263" s="365"/>
      <c r="I263" s="134"/>
      <c r="J263" s="364"/>
      <c r="K263" s="365"/>
      <c r="L263" s="109" t="str">
        <f>IF(INDEX('Balises - Cartes'!$B$9:$L$36,MATCH('Fiches de poinçonnages'!L254,'Balises - Cartes'!$B$9:$B$36,0),3)="","",INDEX('Balises - Cartes'!$B$9:$L$36,MATCH('Fiches de poinçonnages'!L254,'Balises - Cartes'!$B$9:$B$36,0),3))</f>
        <v/>
      </c>
      <c r="M263" s="132">
        <f>TIME(,,((D292/1000/$F$39)*60+'Départ - Arrivée'!$AG$12)*60+((D291/1000/$F$39)*60+'Départ - Arrivée'!$AG$12)*60)</f>
        <v>4.8263888888888887E-3</v>
      </c>
      <c r="N263" s="132">
        <f>TIME(,,((D295/1000/$F$39)*60+'Départ - Arrivée'!$AG$12)*60+((D294/1000/$F$39)*60+'Départ - Arrivée'!$AG$12)*60+((D293/1000/$F$39)*60+'Départ - Arrivée'!$AG$12)*60+((D292/1000/$F$39)*60+'Départ - Arrivée'!$AG$12)*60+((D291/1000/$F$39)*60+'Départ - Arrivée'!$AG$12)*60)</f>
        <v>8.9930555555555545E-3</v>
      </c>
      <c r="O263" s="109" t="str">
        <f>IF(INDEX('Balises - Cartes'!$B$9:$L$36,MATCH('Fiches de poinçonnages'!L254,'Balises - Cartes'!$B$9:$B$36,0),6)="","",INDEX('Balises - Cartes'!$B$9:$L$36,MATCH('Fiches de poinçonnages'!L254,'Balises - Cartes'!$B$9:$B$36,0),6))</f>
        <v/>
      </c>
      <c r="P263" s="370"/>
      <c r="Q263" s="364"/>
    </row>
    <row r="264" spans="1:17" ht="15" customHeight="1" x14ac:dyDescent="0.25">
      <c r="A264" s="364"/>
      <c r="B264" s="365"/>
      <c r="C264" s="361" t="s">
        <v>113</v>
      </c>
      <c r="D264" s="362"/>
      <c r="E264" s="366" t="s">
        <v>114</v>
      </c>
      <c r="F264" s="367"/>
      <c r="G264" s="370"/>
      <c r="H264" s="365"/>
      <c r="I264" s="134"/>
      <c r="J264" s="364"/>
      <c r="K264" s="365"/>
      <c r="L264" s="361" t="s">
        <v>113</v>
      </c>
      <c r="M264" s="362"/>
      <c r="N264" s="366" t="s">
        <v>114</v>
      </c>
      <c r="O264" s="367"/>
      <c r="P264" s="370"/>
      <c r="Q264" s="364"/>
    </row>
    <row r="265" spans="1:17" ht="33" customHeight="1" x14ac:dyDescent="0.25">
      <c r="A265" s="364"/>
      <c r="B265" s="365"/>
      <c r="C265" s="356" t="str">
        <f>IF('Fiches de poinçonnages'!C263="","",INDEX('Description des balises'!$A$1:$C$76,MATCH('Fiches de poinçonnages'!C263,'Description des balises'!$A$1:$A$76,0),2))</f>
        <v/>
      </c>
      <c r="D265" s="357"/>
      <c r="E265" s="356" t="str">
        <f>IF('Fiches de poinçonnages'!F263="","",INDEX('Description des balises'!$A$1:$C$76,MATCH('Fiches de poinçonnages'!F263,'Description des balises'!$A$1:$A$76,0),2))</f>
        <v/>
      </c>
      <c r="F265" s="357"/>
      <c r="G265" s="370"/>
      <c r="H265" s="365"/>
      <c r="I265" s="134"/>
      <c r="J265" s="364"/>
      <c r="K265" s="365"/>
      <c r="L265" s="356" t="str">
        <f>IF('Fiches de poinçonnages'!L263="","",INDEX('Description des balises'!$A$1:$C$76,MATCH('Fiches de poinçonnages'!L263,'Description des balises'!$A$1:$A$76,0),2))</f>
        <v/>
      </c>
      <c r="M265" s="357"/>
      <c r="N265" s="356" t="str">
        <f>IF('Fiches de poinçonnages'!O263="","",INDEX('Description des balises'!$A$1:$C$76,MATCH('Fiches de poinçonnages'!O263,'Description des balises'!$A$1:$A$76,0),2))</f>
        <v/>
      </c>
      <c r="O265" s="357"/>
      <c r="P265" s="402"/>
      <c r="Q265" s="396"/>
    </row>
    <row r="266" spans="1:17" ht="15" customHeight="1" x14ac:dyDescent="0.25">
      <c r="A266" s="363"/>
      <c r="B266" s="360"/>
      <c r="C266" s="359" t="str">
        <f>IF(C267="","","Balise n°3")</f>
        <v/>
      </c>
      <c r="D266" s="360"/>
      <c r="E266" s="359" t="str">
        <f>IF(F267="","","Balise n°6")</f>
        <v/>
      </c>
      <c r="F266" s="360"/>
      <c r="G266" s="359"/>
      <c r="H266" s="360"/>
      <c r="I266" s="134"/>
      <c r="J266" s="359"/>
      <c r="K266" s="360"/>
      <c r="L266" s="359" t="str">
        <f>IF(L267="","","Balise n°3")</f>
        <v/>
      </c>
      <c r="M266" s="360"/>
      <c r="N266" s="359" t="str">
        <f>IF(O267="","","Balise n°6")</f>
        <v/>
      </c>
      <c r="O266" s="360"/>
      <c r="P266" s="359"/>
      <c r="Q266" s="363"/>
    </row>
    <row r="267" spans="1:17" ht="15" customHeight="1" x14ac:dyDescent="0.25">
      <c r="A267" s="364"/>
      <c r="B267" s="365"/>
      <c r="C267" s="109" t="str">
        <f>IF(INDEX('Balises - Cartes'!$B$9:$L$36,MATCH('Fiches de poinçonnages'!C254,'Balises - Cartes'!$B$9:$B$36,0),4)="","",INDEX('Balises - Cartes'!$B$9:$L$36,MATCH('Fiches de poinçonnages'!C254,'Balises - Cartes'!$B$9:$B$36,0),4))</f>
        <v/>
      </c>
      <c r="D267" s="132">
        <f>TIME(,,((M293/1000/$F$39)*60+'Départ - Arrivée'!$AG$12)*60+((M292/1000/$F$39)*60+'Départ - Arrivée'!$AG$12)*60+((M291/1000/$F$39)*60+'Départ - Arrivée'!$AG$12)*60)</f>
        <v>6.215277777777777E-3</v>
      </c>
      <c r="E267" s="132">
        <f>TIME(,,((M296/1000/$F$39)*60+'Départ - Arrivée'!$AG$12)*60+((M295/1000/$F$39)*60+'Départ - Arrivée'!$AG$12)*60+((M294/1000/$F$39)*60+'Départ - Arrivée'!$AG$12)*60+((M293/1000/$F$39)*60+'Départ - Arrivée'!$AG$12)*60+((M292/1000/$F$39)*60+'Départ - Arrivée'!$AG$12)*60+((M291/1000/$F$39)*60+'Départ - Arrivée'!$AG$12)*60)</f>
        <v>1.0381944444444444E-2</v>
      </c>
      <c r="F267" s="109" t="str">
        <f>IF(INDEX('Balises - Cartes'!$B$9:$L$36,MATCH('Fiches de poinçonnages'!C254,'Balises - Cartes'!$B$9:$B$36,0),7)="","",INDEX('Balises - Cartes'!$B$9:$L$36,MATCH('Fiches de poinçonnages'!C254,'Balises - Cartes'!$B$9:$B$36,0),7))</f>
        <v/>
      </c>
      <c r="G267" s="370"/>
      <c r="H267" s="365"/>
      <c r="I267" s="134"/>
      <c r="J267" s="370"/>
      <c r="K267" s="365"/>
      <c r="L267" s="109" t="str">
        <f>IF(INDEX('Balises - Cartes'!$B$9:$L$36,MATCH('Fiches de poinçonnages'!L254,'Balises - Cartes'!$B$9:$B$36,0),4)="","",INDEX('Balises - Cartes'!$B$9:$L$36,MATCH('Fiches de poinçonnages'!L254,'Balises - Cartes'!$B$9:$B$36,0),4))</f>
        <v/>
      </c>
      <c r="M267" s="132">
        <f>TIME(,,((D293/1000/$F$39)*60+'Départ - Arrivée'!$AG$12)*60+((D292/1000/$F$39)*60+'Départ - Arrivée'!$AG$12)*60+((D291/1000/$F$39)*60+'Départ - Arrivée'!$AG$12)*60)</f>
        <v>6.215277777777777E-3</v>
      </c>
      <c r="N267" s="132">
        <f>TIME(,,((D296/1000/$F$39)*60+'Départ - Arrivée'!$AG$12)*60+((D295/1000/$F$39)*60+'Départ - Arrivée'!$AG$12)*60+((D294/1000/$F$39)*60+'Départ - Arrivée'!$AG$12)*60+((D293/1000/$F$39)*60+'Départ - Arrivée'!$AG$12)*60+((D292/1000/$F$39)*60+'Départ - Arrivée'!$AG$12)*60+((D291/1000/$F$39)*60+'Départ - Arrivée'!$AG$12)*60)</f>
        <v>1.0381944444444444E-2</v>
      </c>
      <c r="O267" s="109" t="str">
        <f>IF(INDEX('Balises - Cartes'!$B$9:$L$36,MATCH('Fiches de poinçonnages'!L254,'Balises - Cartes'!$B$9:$B$36,0),7)="","",INDEX('Balises - Cartes'!$B$9:$L$36,MATCH('Fiches de poinçonnages'!L254,'Balises - Cartes'!$B$9:$B$36,0),7))</f>
        <v/>
      </c>
      <c r="P267" s="370"/>
      <c r="Q267" s="364"/>
    </row>
    <row r="268" spans="1:17" ht="15" customHeight="1" x14ac:dyDescent="0.25">
      <c r="A268" s="364"/>
      <c r="B268" s="365"/>
      <c r="C268" s="361" t="s">
        <v>113</v>
      </c>
      <c r="D268" s="381"/>
      <c r="E268" s="366" t="s">
        <v>114</v>
      </c>
      <c r="F268" s="367"/>
      <c r="G268" s="370"/>
      <c r="H268" s="365"/>
      <c r="I268" s="134"/>
      <c r="J268" s="370"/>
      <c r="K268" s="365"/>
      <c r="L268" s="361" t="s">
        <v>113</v>
      </c>
      <c r="M268" s="381"/>
      <c r="N268" s="366" t="s">
        <v>114</v>
      </c>
      <c r="O268" s="367"/>
      <c r="P268" s="370"/>
      <c r="Q268" s="364"/>
    </row>
    <row r="269" spans="1:17" ht="33" customHeight="1" thickBot="1" x14ac:dyDescent="0.3">
      <c r="A269" s="364"/>
      <c r="B269" s="365"/>
      <c r="C269" s="376" t="str">
        <f>IF('Fiches de poinçonnages'!C267="","",INDEX('Description des balises'!$A$1:$C$76,MATCH('Fiches de poinçonnages'!C267,'Description des balises'!$A$1:$A$76,0),2))</f>
        <v/>
      </c>
      <c r="D269" s="377"/>
      <c r="E269" s="376" t="str">
        <f>IF('Fiches de poinçonnages'!F267="","",INDEX('Description des balises'!$A$1:$C$76,MATCH('Fiches de poinçonnages'!F267,'Description des balises'!$A$1:$A$76,0),2))</f>
        <v/>
      </c>
      <c r="F269" s="377"/>
      <c r="G269" s="370"/>
      <c r="H269" s="365"/>
      <c r="I269" s="134"/>
      <c r="J269" s="370"/>
      <c r="K269" s="365"/>
      <c r="L269" s="376" t="str">
        <f>IF('Fiches de poinçonnages'!L267="","",INDEX('Description des balises'!$A$1:$C$76,MATCH('Fiches de poinçonnages'!L267,'Description des balises'!$A$1:$A$76,0),2))</f>
        <v/>
      </c>
      <c r="M269" s="377"/>
      <c r="N269" s="376" t="str">
        <f>IF('Fiches de poinçonnages'!O267="","",INDEX('Description des balises'!$A$1:$C$76,MATCH('Fiches de poinçonnages'!O267,'Description des balises'!$A$1:$A$76,0),2))</f>
        <v/>
      </c>
      <c r="O269" s="377"/>
      <c r="P269" s="370"/>
      <c r="Q269" s="364"/>
    </row>
    <row r="270" spans="1:17" ht="15" customHeight="1" thickTop="1" x14ac:dyDescent="0.25">
      <c r="A270" s="382"/>
      <c r="B270" s="380"/>
      <c r="C270" s="383" t="str">
        <f>'Balises - Cartes'!B27</f>
        <v>E8</v>
      </c>
      <c r="D270" s="384"/>
      <c r="E270" s="384"/>
      <c r="F270" s="385"/>
      <c r="G270" s="380"/>
      <c r="H270" s="380"/>
      <c r="I270" s="95"/>
      <c r="J270" s="380"/>
      <c r="K270" s="380"/>
      <c r="L270" s="383" t="str">
        <f>'Balises - Cartes'!B28</f>
        <v>E9</v>
      </c>
      <c r="M270" s="384"/>
      <c r="N270" s="384"/>
      <c r="O270" s="385"/>
      <c r="P270" s="400"/>
      <c r="Q270" s="401"/>
    </row>
    <row r="271" spans="1:17" ht="15" customHeight="1" x14ac:dyDescent="0.25">
      <c r="A271" s="365"/>
      <c r="B271" s="369"/>
      <c r="C271" s="358" t="s">
        <v>48</v>
      </c>
      <c r="D271" s="358"/>
      <c r="E271" s="378" t="str">
        <f t="shared" ref="E271" si="5">E3</f>
        <v>0600000000</v>
      </c>
      <c r="F271" s="379"/>
      <c r="G271" s="369"/>
      <c r="H271" s="369"/>
      <c r="I271" s="134"/>
      <c r="J271" s="369"/>
      <c r="K271" s="369"/>
      <c r="L271" s="358" t="s">
        <v>48</v>
      </c>
      <c r="M271" s="358"/>
      <c r="N271" s="378" t="str">
        <f t="shared" ref="N271" si="6">E3</f>
        <v>0600000000</v>
      </c>
      <c r="O271" s="379"/>
      <c r="P271" s="370"/>
      <c r="Q271" s="364"/>
    </row>
    <row r="272" spans="1:17" ht="15" customHeight="1" x14ac:dyDescent="0.25">
      <c r="A272" s="365"/>
      <c r="B272" s="369"/>
      <c r="C272" s="358" t="s">
        <v>49</v>
      </c>
      <c r="D272" s="358"/>
      <c r="E272" s="358" t="s">
        <v>50</v>
      </c>
      <c r="F272" s="358"/>
      <c r="G272" s="369"/>
      <c r="H272" s="369"/>
      <c r="I272" s="134"/>
      <c r="J272" s="369"/>
      <c r="K272" s="369"/>
      <c r="L272" s="358" t="s">
        <v>49</v>
      </c>
      <c r="M272" s="358"/>
      <c r="N272" s="358" t="s">
        <v>50</v>
      </c>
      <c r="O272" s="358"/>
      <c r="P272" s="370"/>
      <c r="Q272" s="364"/>
    </row>
    <row r="273" spans="1:17" ht="15" customHeight="1" x14ac:dyDescent="0.25">
      <c r="A273" s="365"/>
      <c r="B273" s="369"/>
      <c r="C273" s="358" t="s">
        <v>49</v>
      </c>
      <c r="D273" s="358"/>
      <c r="E273" s="373" t="s">
        <v>51</v>
      </c>
      <c r="F273" s="373"/>
      <c r="G273" s="369"/>
      <c r="H273" s="369"/>
      <c r="I273" s="134"/>
      <c r="J273" s="369"/>
      <c r="K273" s="369"/>
      <c r="L273" s="358" t="s">
        <v>49</v>
      </c>
      <c r="M273" s="358"/>
      <c r="N273" s="373" t="s">
        <v>51</v>
      </c>
      <c r="O273" s="373"/>
      <c r="P273" s="370"/>
      <c r="Q273" s="364"/>
    </row>
    <row r="274" spans="1:17" ht="15" customHeight="1" x14ac:dyDescent="0.25">
      <c r="A274" s="365"/>
      <c r="B274" s="369"/>
      <c r="C274" s="359" t="str">
        <f>IF(C275="","","Balise n°1")</f>
        <v>Balise n°1</v>
      </c>
      <c r="D274" s="360"/>
      <c r="E274" s="359" t="str">
        <f>IF(F275="","","Balise n°4")</f>
        <v/>
      </c>
      <c r="F274" s="360"/>
      <c r="G274" s="369"/>
      <c r="H274" s="369"/>
      <c r="I274" s="134"/>
      <c r="J274" s="369"/>
      <c r="K274" s="369"/>
      <c r="L274" s="359" t="str">
        <f>IF(L275="","","Balise n°1")</f>
        <v>Balise n°1</v>
      </c>
      <c r="M274" s="360"/>
      <c r="N274" s="359" t="str">
        <f>IF(O275="","","Balise n°4")</f>
        <v/>
      </c>
      <c r="O274" s="360"/>
      <c r="P274" s="370"/>
      <c r="Q274" s="364"/>
    </row>
    <row r="275" spans="1:17" ht="15" customHeight="1" x14ac:dyDescent="0.25">
      <c r="A275" s="365"/>
      <c r="B275" s="369"/>
      <c r="C275" s="109">
        <f>IF(INDEX('Balises - Cartes'!$B$9:$L$36,MATCH('Fiches de poinçonnages'!C270,'Balises - Cartes'!$B$9:$B$36,0),2)="","",INDEX('Balises - Cartes'!$B$9:$L$36,MATCH('Fiches de poinçonnages'!C270,'Balises - Cartes'!$B$9:$B$36,0),2))</f>
        <v>50</v>
      </c>
      <c r="D275" s="132">
        <f>TIME(,,((M305/1000/$F$39)*60+'Départ - Arrivée'!$AG$12)*60)</f>
        <v>3.4375E-3</v>
      </c>
      <c r="E275" s="132">
        <f>TIME(,,((M308/1000/$F$39)*60+'Départ - Arrivée'!$AG$12)*60+((M307/1000/$F$39)*60+'Départ - Arrivée'!$AG$12)*60+((M306/1000/$F$39)*60+'Départ - Arrivée'!$AG$12)*60+((M305/1000/$F$39)*60+'Départ - Arrivée'!$AG$12)*60)</f>
        <v>7.6041666666666662E-3</v>
      </c>
      <c r="F275" s="109" t="str">
        <f>IF(INDEX('Balises - Cartes'!$B$9:$L$36,MATCH('Fiches de poinçonnages'!C270,'Balises - Cartes'!$B$9:$B$36,0),5)="","",INDEX('Balises - Cartes'!$B$9:$L$36,MATCH('Fiches de poinçonnages'!C270,'Balises - Cartes'!$B$9:$B$36,0),5))</f>
        <v/>
      </c>
      <c r="G275" s="369"/>
      <c r="H275" s="369"/>
      <c r="I275" s="134"/>
      <c r="J275" s="369"/>
      <c r="K275" s="369"/>
      <c r="L275" s="109">
        <f>IF(INDEX('Balises - Cartes'!$B$9:$L$36,MATCH('Fiches de poinçonnages'!L270,'Balises - Cartes'!$B$9:$B$36,0),2)="","",INDEX('Balises - Cartes'!$B$9:$L$36,MATCH('Fiches de poinçonnages'!L270,'Balises - Cartes'!$B$9:$B$36,0),2))</f>
        <v>50</v>
      </c>
      <c r="M275" s="132">
        <f>TIME(,,((D305/1000/$F$39)*60+'Départ - Arrivée'!$AG$12)*60)</f>
        <v>3.4375E-3</v>
      </c>
      <c r="N275" s="132">
        <f>TIME(,,((D294/1000/$F$39)*60+'Départ - Arrivée'!$AG$12)*60+((D307/1000/$F$39)*60+'Départ - Arrivée'!$AG$12)*60+((D306/1000/$F$39)*60+'Départ - Arrivée'!$AG$12)*60+((D305/1000/$F$39)*60+'Départ - Arrivée'!$AG$12)*60)</f>
        <v>7.6041666666666662E-3</v>
      </c>
      <c r="O275" s="109" t="str">
        <f>IF(INDEX('Balises - Cartes'!$B$9:$L$36,MATCH('Fiches de poinçonnages'!L270,'Balises - Cartes'!$B$9:$B$36,0),5)="","",INDEX('Balises - Cartes'!$B$9:$L$36,MATCH('Fiches de poinçonnages'!L270,'Balises - Cartes'!$B$9:$B$36,0),5))</f>
        <v/>
      </c>
      <c r="P275" s="370"/>
      <c r="Q275" s="364"/>
    </row>
    <row r="276" spans="1:17" ht="15" customHeight="1" x14ac:dyDescent="0.25">
      <c r="A276" s="365"/>
      <c r="B276" s="369"/>
      <c r="C276" s="361" t="s">
        <v>113</v>
      </c>
      <c r="D276" s="362"/>
      <c r="E276" s="366" t="s">
        <v>114</v>
      </c>
      <c r="F276" s="367"/>
      <c r="G276" s="369"/>
      <c r="H276" s="369"/>
      <c r="I276" s="134"/>
      <c r="J276" s="369"/>
      <c r="K276" s="369"/>
      <c r="L276" s="361" t="s">
        <v>113</v>
      </c>
      <c r="M276" s="362"/>
      <c r="N276" s="366" t="s">
        <v>114</v>
      </c>
      <c r="O276" s="367"/>
      <c r="P276" s="370"/>
      <c r="Q276" s="364"/>
    </row>
    <row r="277" spans="1:17" ht="33" customHeight="1" x14ac:dyDescent="0.25">
      <c r="A277" s="365"/>
      <c r="B277" s="369"/>
      <c r="C277" s="356" t="str">
        <f>IF('Fiches de poinçonnages'!C275="","",INDEX('Description des balises'!$A$1:$C$76,MATCH('Fiches de poinçonnages'!C275,'Description des balises'!$A$1:$A$76,0),2))</f>
        <v>Jonction des sentiers</v>
      </c>
      <c r="D277" s="357"/>
      <c r="E277" s="356" t="str">
        <f>IF('Fiches de poinçonnages'!F275="","",INDEX('Description des balises'!$A$1:$C$76,MATCH('Fiches de poinçonnages'!F275,'Description des balises'!$A$1:$A$76,0),2))</f>
        <v/>
      </c>
      <c r="F277" s="357"/>
      <c r="G277" s="369"/>
      <c r="H277" s="369"/>
      <c r="I277" s="134"/>
      <c r="J277" s="369"/>
      <c r="K277" s="369"/>
      <c r="L277" s="356" t="str">
        <f>IF('Fiches de poinçonnages'!L275="","",INDEX('Description des balises'!$A$1:$C$76,MATCH('Fiches de poinçonnages'!L275,'Description des balises'!$A$1:$A$76,0),2))</f>
        <v>Jonction des sentiers</v>
      </c>
      <c r="M277" s="357"/>
      <c r="N277" s="356" t="str">
        <f>IF('Fiches de poinçonnages'!O275="","",INDEX('Description des balises'!$A$1:$C$76,MATCH('Fiches de poinçonnages'!O275,'Description des balises'!$A$1:$A$76,0),2))</f>
        <v/>
      </c>
      <c r="O277" s="357"/>
      <c r="P277" s="402"/>
      <c r="Q277" s="396"/>
    </row>
    <row r="278" spans="1:17" ht="15" customHeight="1" x14ac:dyDescent="0.25">
      <c r="A278" s="363"/>
      <c r="B278" s="360"/>
      <c r="C278" s="359" t="str">
        <f>IF(C279="","","Balise n°2")</f>
        <v/>
      </c>
      <c r="D278" s="360"/>
      <c r="E278" s="359" t="str">
        <f>IF(F279="","","Balise n°5")</f>
        <v/>
      </c>
      <c r="F278" s="360"/>
      <c r="G278" s="359"/>
      <c r="H278" s="360"/>
      <c r="I278" s="134"/>
      <c r="J278" s="363"/>
      <c r="K278" s="360"/>
      <c r="L278" s="359" t="str">
        <f>IF(L279="","","Balise n°2")</f>
        <v/>
      </c>
      <c r="M278" s="360"/>
      <c r="N278" s="359" t="str">
        <f>IF(O279="","","Balise n°5")</f>
        <v/>
      </c>
      <c r="O278" s="360"/>
      <c r="P278" s="359"/>
      <c r="Q278" s="363"/>
    </row>
    <row r="279" spans="1:17" ht="15" customHeight="1" x14ac:dyDescent="0.25">
      <c r="A279" s="364"/>
      <c r="B279" s="365"/>
      <c r="C279" s="109" t="str">
        <f>IF(INDEX('Balises - Cartes'!$B$9:$L$36,MATCH('Fiches de poinçonnages'!C270,'Balises - Cartes'!$B$9:$B$36,0),3)="","",INDEX('Balises - Cartes'!$B$9:$L$36,MATCH('Fiches de poinçonnages'!C270,'Balises - Cartes'!$B$9:$B$36,0),3))</f>
        <v/>
      </c>
      <c r="D279" s="132">
        <f>TIME(,,((M306/1000/$F$39)*60+'Départ - Arrivée'!$AG$12)*60+((M305/1000/$F$39)*60+'Départ - Arrivée'!$AG$12)*60)</f>
        <v>4.8263888888888887E-3</v>
      </c>
      <c r="E279" s="132">
        <f>TIME(,,((M309/1000/$F$39)*60+'Départ - Arrivée'!$AG$12)*60+((M308/1000/$F$39)*60+'Départ - Arrivée'!$AG$12)*60+((M307/1000/$F$39)*60+'Départ - Arrivée'!$AG$12)*60+((M306/1000/$F$39)*60+'Départ - Arrivée'!$AG$12)*60+((M305/1000/$F$39)*60+'Départ - Arrivée'!$AG$12)*60)</f>
        <v>8.9930555555555545E-3</v>
      </c>
      <c r="F279" s="109" t="str">
        <f>IF(INDEX('Balises - Cartes'!$B$9:$L$36,MATCH('Fiches de poinçonnages'!C270,'Balises - Cartes'!$B$9:$B$36,0),6)="","",INDEX('Balises - Cartes'!$B$9:$L$36,MATCH('Fiches de poinçonnages'!C270,'Balises - Cartes'!$B$9:$B$36,0),6))</f>
        <v/>
      </c>
      <c r="G279" s="370"/>
      <c r="H279" s="365"/>
      <c r="I279" s="134"/>
      <c r="J279" s="364"/>
      <c r="K279" s="365"/>
      <c r="L279" s="109" t="str">
        <f>IF(INDEX('Balises - Cartes'!$B$9:$L$36,MATCH('Fiches de poinçonnages'!L270,'Balises - Cartes'!$B$9:$B$36,0),3)="","",INDEX('Balises - Cartes'!$B$9:$L$36,MATCH('Fiches de poinçonnages'!L270,'Balises - Cartes'!$B$9:$B$36,0),3))</f>
        <v/>
      </c>
      <c r="M279" s="132">
        <f>TIME(,,((D306/1000/$F$39)*60+'Départ - Arrivée'!$AG$12)*60+((D305/1000/$F$39)*60+'Départ - Arrivée'!$AG$12)*60)</f>
        <v>4.8263888888888887E-3</v>
      </c>
      <c r="N279" s="132">
        <f>TIME(,,((D309/1000/$F$39)*60+'Départ - Arrivée'!$AG$12)*60+((D294/1000/$F$39)*60+'Départ - Arrivée'!$AG$12)*60+((D307/1000/$F$39)*60+'Départ - Arrivée'!$AG$12)*60+((D306/1000/$F$39)*60+'Départ - Arrivée'!$AG$12)*60+((D305/1000/$F$39)*60+'Départ - Arrivée'!$AG$12)*60)</f>
        <v>8.9930555555555545E-3</v>
      </c>
      <c r="O279" s="109" t="str">
        <f>IF(INDEX('Balises - Cartes'!$B$9:$L$36,MATCH('Fiches de poinçonnages'!L270,'Balises - Cartes'!$B$9:$B$36,0),6)="","",INDEX('Balises - Cartes'!$B$9:$L$36,MATCH('Fiches de poinçonnages'!L270,'Balises - Cartes'!$B$9:$B$36,0),6))</f>
        <v/>
      </c>
      <c r="P279" s="370"/>
      <c r="Q279" s="364"/>
    </row>
    <row r="280" spans="1:17" ht="15" customHeight="1" x14ac:dyDescent="0.25">
      <c r="A280" s="364"/>
      <c r="B280" s="365"/>
      <c r="C280" s="361" t="s">
        <v>113</v>
      </c>
      <c r="D280" s="362"/>
      <c r="E280" s="366" t="s">
        <v>114</v>
      </c>
      <c r="F280" s="367"/>
      <c r="G280" s="370"/>
      <c r="H280" s="365"/>
      <c r="I280" s="134"/>
      <c r="J280" s="364"/>
      <c r="K280" s="365"/>
      <c r="L280" s="361" t="s">
        <v>113</v>
      </c>
      <c r="M280" s="362"/>
      <c r="N280" s="366" t="s">
        <v>114</v>
      </c>
      <c r="O280" s="367"/>
      <c r="P280" s="370"/>
      <c r="Q280" s="364"/>
    </row>
    <row r="281" spans="1:17" ht="33" customHeight="1" x14ac:dyDescent="0.25">
      <c r="A281" s="364"/>
      <c r="B281" s="365"/>
      <c r="C281" s="356" t="str">
        <f>IF('Fiches de poinçonnages'!C279="","",INDEX('Description des balises'!$A$1:$C$76,MATCH('Fiches de poinçonnages'!C279,'Description des balises'!$A$1:$A$76,0),2))</f>
        <v/>
      </c>
      <c r="D281" s="357"/>
      <c r="E281" s="356" t="str">
        <f>IF('Fiches de poinçonnages'!F279="","",INDEX('Description des balises'!$A$1:$C$76,MATCH('Fiches de poinçonnages'!F279,'Description des balises'!$A$1:$A$76,0),2))</f>
        <v/>
      </c>
      <c r="F281" s="357"/>
      <c r="G281" s="370"/>
      <c r="H281" s="365"/>
      <c r="I281" s="134"/>
      <c r="J281" s="364"/>
      <c r="K281" s="365"/>
      <c r="L281" s="356" t="str">
        <f>IF('Fiches de poinçonnages'!L279="","",INDEX('Description des balises'!$A$1:$C$76,MATCH('Fiches de poinçonnages'!L279,'Description des balises'!$A$1:$A$76,0),2))</f>
        <v/>
      </c>
      <c r="M281" s="357"/>
      <c r="N281" s="356" t="str">
        <f>IF('Fiches de poinçonnages'!O279="","",INDEX('Description des balises'!$A$1:$C$76,MATCH('Fiches de poinçonnages'!O279,'Description des balises'!$A$1:$A$76,0),2))</f>
        <v/>
      </c>
      <c r="O281" s="357"/>
      <c r="P281" s="402"/>
      <c r="Q281" s="396"/>
    </row>
    <row r="282" spans="1:17" ht="15" customHeight="1" x14ac:dyDescent="0.25">
      <c r="A282" s="363"/>
      <c r="B282" s="360"/>
      <c r="C282" s="359" t="str">
        <f>IF(C283="","","Balise n°3")</f>
        <v/>
      </c>
      <c r="D282" s="360"/>
      <c r="E282" s="359" t="str">
        <f>IF(F283="","","Balise n°6")</f>
        <v/>
      </c>
      <c r="F282" s="360"/>
      <c r="G282" s="363"/>
      <c r="H282" s="360"/>
      <c r="I282" s="134"/>
      <c r="J282" s="363"/>
      <c r="K282" s="360"/>
      <c r="L282" s="359" t="str">
        <f>IF(L283="","","Balise n°3")</f>
        <v/>
      </c>
      <c r="M282" s="360"/>
      <c r="N282" s="359" t="str">
        <f>IF(O283="","","Balise n°6")</f>
        <v/>
      </c>
      <c r="O282" s="360"/>
      <c r="P282" s="363"/>
      <c r="Q282" s="363"/>
    </row>
    <row r="283" spans="1:17" ht="15" customHeight="1" x14ac:dyDescent="0.25">
      <c r="A283" s="364"/>
      <c r="B283" s="365"/>
      <c r="C283" s="109" t="str">
        <f>IF(INDEX('Balises - Cartes'!$B$9:$L$36,MATCH('Fiches de poinçonnages'!C270,'Balises - Cartes'!$B$9:$B$36,0),4)="","",INDEX('Balises - Cartes'!$B$9:$L$36,MATCH('Fiches de poinçonnages'!C270,'Balises - Cartes'!$B$9:$B$36,0),4))</f>
        <v/>
      </c>
      <c r="D283" s="132">
        <f>TIME(,,((M307/1000/$F$39)*60+'Départ - Arrivée'!$AG$12)*60+((M306/1000/$F$39)*60+'Départ - Arrivée'!$AG$12)*60+((M305/1000/$F$39)*60+'Départ - Arrivée'!$AG$12)*60)</f>
        <v>6.215277777777777E-3</v>
      </c>
      <c r="E283" s="132">
        <f>TIME(,,((M310/1000/$F$39)*60+'Départ - Arrivée'!$AG$12)*60+((M309/1000/$F$39)*60+'Départ - Arrivée'!$AG$12)*60+((M308/1000/$F$39)*60+'Départ - Arrivée'!$AG$12)*60+((M307/1000/$F$39)*60+'Départ - Arrivée'!$AG$12)*60+((M306/1000/$F$39)*60+'Départ - Arrivée'!$AG$12)*60+((M305/1000/$F$39)*60+'Départ - Arrivée'!$AG$12)*60)</f>
        <v>1.0381944444444444E-2</v>
      </c>
      <c r="F283" s="109" t="str">
        <f>IF(INDEX('Balises - Cartes'!$B$9:$L$36,MATCH('Fiches de poinçonnages'!C270,'Balises - Cartes'!$B$9:$B$36,0),7)="","",INDEX('Balises - Cartes'!$B$9:$L$36,MATCH('Fiches de poinçonnages'!C270,'Balises - Cartes'!$B$9:$B$36,0),7))</f>
        <v/>
      </c>
      <c r="G283" s="364"/>
      <c r="H283" s="365"/>
      <c r="I283" s="134"/>
      <c r="J283" s="364"/>
      <c r="K283" s="365"/>
      <c r="L283" s="109" t="str">
        <f>IF(INDEX('Balises - Cartes'!$B$9:$L$36,MATCH('Fiches de poinçonnages'!L270,'Balises - Cartes'!$B$9:$B$36,0),4)="","",INDEX('Balises - Cartes'!$B$9:$L$36,MATCH('Fiches de poinçonnages'!L270,'Balises - Cartes'!$B$9:$B$36,0),4))</f>
        <v/>
      </c>
      <c r="M283" s="132">
        <f>TIME(,,((D307/1000/$F$39)*60+'Départ - Arrivée'!$AG$12)*60+((D306/1000/$F$39)*60+'Départ - Arrivée'!$AG$12)*60+((D305/1000/$F$39)*60+'Départ - Arrivée'!$AG$12)*60)</f>
        <v>6.215277777777777E-3</v>
      </c>
      <c r="N283" s="132">
        <f>TIME(,,((D310/1000/$F$39)*60+'Départ - Arrivée'!$AG$12)*60+((D309/1000/$F$39)*60+'Départ - Arrivée'!$AG$12)*60+((D294/1000/$F$39)*60+'Départ - Arrivée'!$AG$12)*60+((D307/1000/$F$39)*60+'Départ - Arrivée'!$AG$12)*60+((D306/1000/$F$39)*60+'Départ - Arrivée'!$AG$12)*60+((D305/1000/$F$39)*60+'Départ - Arrivée'!$AG$12)*60)</f>
        <v>1.0381944444444444E-2</v>
      </c>
      <c r="O283" s="109" t="str">
        <f>IF(INDEX('Balises - Cartes'!$B$9:$L$36,MATCH('Fiches de poinçonnages'!L270,'Balises - Cartes'!$B$9:$B$36,0),7)="","",INDEX('Balises - Cartes'!$B$9:$L$36,MATCH('Fiches de poinçonnages'!L270,'Balises - Cartes'!$B$9:$B$36,0),7))</f>
        <v/>
      </c>
      <c r="P283" s="364"/>
      <c r="Q283" s="364"/>
    </row>
    <row r="284" spans="1:17" ht="15" customHeight="1" x14ac:dyDescent="0.25">
      <c r="A284" s="364"/>
      <c r="B284" s="365"/>
      <c r="C284" s="361" t="s">
        <v>113</v>
      </c>
      <c r="D284" s="381"/>
      <c r="E284" s="366" t="s">
        <v>114</v>
      </c>
      <c r="F284" s="367"/>
      <c r="G284" s="364"/>
      <c r="H284" s="365"/>
      <c r="I284" s="134"/>
      <c r="J284" s="364"/>
      <c r="K284" s="365"/>
      <c r="L284" s="361" t="s">
        <v>113</v>
      </c>
      <c r="M284" s="381"/>
      <c r="N284" s="366" t="s">
        <v>114</v>
      </c>
      <c r="O284" s="367"/>
      <c r="P284" s="364"/>
      <c r="Q284" s="364"/>
    </row>
    <row r="285" spans="1:17" ht="33" customHeight="1" x14ac:dyDescent="0.25">
      <c r="A285" s="396"/>
      <c r="B285" s="397"/>
      <c r="C285" s="376" t="str">
        <f>IF('Fiches de poinçonnages'!C283="","",INDEX('Description des balises'!$A$1:$C$76,MATCH('Fiches de poinçonnages'!C283,'Description des balises'!$A$1:$A$76,0),2))</f>
        <v/>
      </c>
      <c r="D285" s="377"/>
      <c r="E285" s="376" t="str">
        <f>IF('Fiches de poinçonnages'!F283="","",INDEX('Description des balises'!$A$1:$C$76,MATCH('Fiches de poinçonnages'!F283,'Description des balises'!$A$1:$A$76,0),2))</f>
        <v/>
      </c>
      <c r="F285" s="377"/>
      <c r="G285" s="396"/>
      <c r="H285" s="397"/>
      <c r="I285" s="108"/>
      <c r="J285" s="396"/>
      <c r="K285" s="397"/>
      <c r="L285" s="376" t="str">
        <f>IF('Fiches de poinçonnages'!L283="","",INDEX('Description des balises'!$A$1:$C$76,MATCH('Fiches de poinçonnages'!L283,'Description des balises'!$A$1:$A$76,0),2))</f>
        <v/>
      </c>
      <c r="M285" s="377"/>
      <c r="N285" s="376" t="str">
        <f>IF('Fiches de poinçonnages'!O283="","",INDEX('Description des balises'!$A$1:$C$76,MATCH('Fiches de poinçonnages'!O283,'Description des balises'!$A$1:$A$76,0),2))</f>
        <v/>
      </c>
      <c r="O285" s="377"/>
      <c r="P285" s="396"/>
      <c r="Q285" s="396"/>
    </row>
    <row r="286" spans="1:17" ht="15" customHeight="1" x14ac:dyDescent="0.25">
      <c r="A286" s="395"/>
      <c r="B286" s="395"/>
      <c r="C286" s="394"/>
      <c r="D286" s="394"/>
      <c r="E286" s="394"/>
      <c r="F286" s="394"/>
      <c r="G286" s="395"/>
      <c r="H286" s="395"/>
      <c r="I286" s="135"/>
      <c r="J286" s="394"/>
      <c r="K286" s="394"/>
      <c r="L286" s="394"/>
      <c r="M286" s="394"/>
      <c r="N286" s="394"/>
      <c r="O286" s="394"/>
      <c r="P286" s="394"/>
      <c r="Q286" s="394"/>
    </row>
    <row r="287" spans="1:17" ht="21" customHeight="1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</row>
    <row r="288" spans="1:17" ht="21" customHeight="1" x14ac:dyDescent="0.25">
      <c r="A288" s="77"/>
      <c r="B288" s="421" t="str">
        <f>'Balises - Cartes'!$B$2</f>
        <v>(nom de votre établissement)</v>
      </c>
      <c r="C288" s="421"/>
      <c r="D288" s="421"/>
      <c r="E288" s="421"/>
      <c r="F288" s="421"/>
      <c r="G288" s="421"/>
      <c r="H288" s="77"/>
      <c r="I288" s="77"/>
      <c r="J288" s="77"/>
      <c r="K288" s="421" t="str">
        <f>'Balises - Cartes'!$B$2</f>
        <v>(nom de votre établissement)</v>
      </c>
      <c r="L288" s="421"/>
      <c r="M288" s="421"/>
      <c r="N288" s="421"/>
      <c r="O288" s="421"/>
      <c r="P288" s="421"/>
    </row>
    <row r="289" spans="1:16" ht="21" customHeight="1" x14ac:dyDescent="0.25">
      <c r="A289" s="77"/>
      <c r="B289" s="405" t="s">
        <v>20</v>
      </c>
      <c r="C289" s="406"/>
      <c r="D289" s="407"/>
      <c r="E289" s="416" t="str">
        <f>$E$37</f>
        <v>Niveaux</v>
      </c>
      <c r="F289" s="417" t="s">
        <v>12</v>
      </c>
      <c r="G289" s="417" t="str">
        <f>$G$37</f>
        <v>Temps (min:sec)</v>
      </c>
      <c r="H289" s="77"/>
      <c r="I289" s="77"/>
      <c r="J289" s="77"/>
      <c r="K289" s="405" t="s">
        <v>20</v>
      </c>
      <c r="L289" s="406"/>
      <c r="M289" s="407"/>
      <c r="N289" s="416" t="str">
        <f>$E$37</f>
        <v>Niveaux</v>
      </c>
      <c r="O289" s="417" t="s">
        <v>12</v>
      </c>
      <c r="P289" s="417" t="str">
        <f>$G$37</f>
        <v>Temps (min:sec)</v>
      </c>
    </row>
    <row r="290" spans="1:16" ht="21" customHeight="1" x14ac:dyDescent="0.25">
      <c r="A290" s="77"/>
      <c r="B290" s="408"/>
      <c r="C290" s="409"/>
      <c r="D290" s="410"/>
      <c r="E290" s="416"/>
      <c r="F290" s="418"/>
      <c r="G290" s="418"/>
      <c r="H290" s="77"/>
      <c r="I290" s="77"/>
      <c r="J290" s="77"/>
      <c r="K290" s="408"/>
      <c r="L290" s="409"/>
      <c r="M290" s="410"/>
      <c r="N290" s="416"/>
      <c r="O290" s="418"/>
      <c r="P290" s="418"/>
    </row>
    <row r="291" spans="1:16" ht="21" customHeight="1" x14ac:dyDescent="0.25">
      <c r="A291" s="77"/>
      <c r="B291" s="414" t="s">
        <v>39</v>
      </c>
      <c r="C291" s="415"/>
      <c r="D291" s="96">
        <f>'E7'!$N$99</f>
        <v>393.48707729733638</v>
      </c>
      <c r="E291" s="97" t="str">
        <f>$E$39</f>
        <v>Marche</v>
      </c>
      <c r="F291" s="114">
        <f>'E7'!$J$88</f>
        <v>8</v>
      </c>
      <c r="G291" s="115">
        <f>'E7'!$K$88</f>
        <v>5.4861111111111117E-3</v>
      </c>
      <c r="H291" s="77"/>
      <c r="I291" s="77"/>
      <c r="J291" s="77"/>
      <c r="K291" s="414" t="s">
        <v>39</v>
      </c>
      <c r="L291" s="415"/>
      <c r="M291" s="96">
        <f>'E6'!$N$99</f>
        <v>393.48707729733638</v>
      </c>
      <c r="N291" s="97" t="str">
        <f>$E$39</f>
        <v>Marche</v>
      </c>
      <c r="O291" s="114">
        <f>'E6'!$J$88</f>
        <v>8</v>
      </c>
      <c r="P291" s="115">
        <f>'E6'!$K$88</f>
        <v>5.4861111111111117E-3</v>
      </c>
    </row>
    <row r="292" spans="1:16" ht="21" customHeight="1" x14ac:dyDescent="0.25">
      <c r="A292" s="77"/>
      <c r="B292" s="422" t="s">
        <v>38</v>
      </c>
      <c r="C292" s="423"/>
      <c r="D292" s="96">
        <f>'E7'!$N$100</f>
        <v>0</v>
      </c>
      <c r="E292" s="97">
        <f>$E$40</f>
        <v>1</v>
      </c>
      <c r="F292" s="114">
        <f>'E7'!$J$90</f>
        <v>9</v>
      </c>
      <c r="G292" s="115">
        <f>'E7'!$K$90</f>
        <v>5.0231481481481481E-3</v>
      </c>
      <c r="H292" s="77"/>
      <c r="I292" s="77"/>
      <c r="J292" s="77"/>
      <c r="K292" s="422" t="s">
        <v>38</v>
      </c>
      <c r="L292" s="423"/>
      <c r="M292" s="96">
        <f>'E6'!$N$100</f>
        <v>0</v>
      </c>
      <c r="N292" s="97">
        <f>$E$40</f>
        <v>1</v>
      </c>
      <c r="O292" s="114">
        <f>'E6'!$J$90</f>
        <v>9</v>
      </c>
      <c r="P292" s="115">
        <f>'E6'!$K$90</f>
        <v>5.0231481481481481E-3</v>
      </c>
    </row>
    <row r="293" spans="1:16" ht="21" customHeight="1" x14ac:dyDescent="0.25">
      <c r="A293" s="77"/>
      <c r="B293" s="422" t="s">
        <v>37</v>
      </c>
      <c r="C293" s="423"/>
      <c r="D293" s="96">
        <f>'E7'!$N$101</f>
        <v>0</v>
      </c>
      <c r="E293" s="97">
        <f>$E$41</f>
        <v>2</v>
      </c>
      <c r="F293" s="114">
        <f>'E7'!$J$92</f>
        <v>10</v>
      </c>
      <c r="G293" s="115">
        <f>'E7'!$K$92</f>
        <v>4.6643518518518518E-3</v>
      </c>
      <c r="H293" s="77"/>
      <c r="I293" s="77"/>
      <c r="J293" s="77"/>
      <c r="K293" s="422" t="s">
        <v>37</v>
      </c>
      <c r="L293" s="423"/>
      <c r="M293" s="96">
        <f>'E6'!$N$101</f>
        <v>0</v>
      </c>
      <c r="N293" s="97">
        <f>$E$41</f>
        <v>2</v>
      </c>
      <c r="O293" s="114">
        <f>'E6'!$J$92</f>
        <v>10</v>
      </c>
      <c r="P293" s="115">
        <f>'E6'!$K$92</f>
        <v>4.6643518518518518E-3</v>
      </c>
    </row>
    <row r="294" spans="1:16" ht="21" customHeight="1" x14ac:dyDescent="0.25">
      <c r="A294" s="77"/>
      <c r="B294" s="422" t="s">
        <v>36</v>
      </c>
      <c r="C294" s="423"/>
      <c r="D294" s="96">
        <f>'E7'!$N$102</f>
        <v>0</v>
      </c>
      <c r="E294" s="97">
        <f>$E$42</f>
        <v>3</v>
      </c>
      <c r="F294" s="114">
        <f>'E7'!$J$94</f>
        <v>11</v>
      </c>
      <c r="G294" s="115">
        <f>'E7'!$K$94</f>
        <v>4.363425925925926E-3</v>
      </c>
      <c r="H294" s="77"/>
      <c r="I294" s="77"/>
      <c r="J294" s="77"/>
      <c r="K294" s="422" t="s">
        <v>36</v>
      </c>
      <c r="L294" s="423"/>
      <c r="M294" s="96">
        <f>'E6'!$N$102</f>
        <v>0</v>
      </c>
      <c r="N294" s="97">
        <f>$E$42</f>
        <v>3</v>
      </c>
      <c r="O294" s="114">
        <f>'E6'!$J$94</f>
        <v>11</v>
      </c>
      <c r="P294" s="115">
        <f>'E6'!$K$94</f>
        <v>4.363425925925926E-3</v>
      </c>
    </row>
    <row r="295" spans="1:16" ht="21" customHeight="1" x14ac:dyDescent="0.25">
      <c r="A295" s="77"/>
      <c r="B295" s="398" t="s">
        <v>117</v>
      </c>
      <c r="C295" s="399"/>
      <c r="D295" s="96">
        <f>'E7'!$N$103</f>
        <v>0</v>
      </c>
      <c r="E295" s="97">
        <f>$E$43</f>
        <v>4</v>
      </c>
      <c r="F295" s="114">
        <f>'E7'!$J$96</f>
        <v>12</v>
      </c>
      <c r="G295" s="115">
        <f>'E7'!$K$96</f>
        <v>4.1203703703703706E-3</v>
      </c>
      <c r="H295" s="77"/>
      <c r="I295" s="77"/>
      <c r="J295" s="77"/>
      <c r="K295" s="398" t="s">
        <v>117</v>
      </c>
      <c r="L295" s="399"/>
      <c r="M295" s="96">
        <f>'E6'!$N$103</f>
        <v>0</v>
      </c>
      <c r="N295" s="97">
        <f>$E$43</f>
        <v>4</v>
      </c>
      <c r="O295" s="114">
        <f>'E6'!$J$96</f>
        <v>12</v>
      </c>
      <c r="P295" s="115">
        <f>'E6'!$K$96</f>
        <v>4.1203703703703706E-3</v>
      </c>
    </row>
    <row r="296" spans="1:16" ht="21" customHeight="1" x14ac:dyDescent="0.25">
      <c r="A296" s="77"/>
      <c r="B296" s="398" t="s">
        <v>118</v>
      </c>
      <c r="C296" s="399"/>
      <c r="D296" s="96">
        <f>'E7'!$N$104</f>
        <v>0</v>
      </c>
      <c r="E296" s="97">
        <f>$E$44</f>
        <v>5</v>
      </c>
      <c r="F296" s="114">
        <f>'E7'!$J$98</f>
        <v>13</v>
      </c>
      <c r="G296" s="115">
        <f>'E7'!$K$98</f>
        <v>3.9004629629629628E-3</v>
      </c>
      <c r="H296" s="77"/>
      <c r="I296" s="77"/>
      <c r="J296" s="77"/>
      <c r="K296" s="398" t="s">
        <v>118</v>
      </c>
      <c r="L296" s="399"/>
      <c r="M296" s="96">
        <f>'E6'!$N$104</f>
        <v>0</v>
      </c>
      <c r="N296" s="97">
        <f>$E$44</f>
        <v>5</v>
      </c>
      <c r="O296" s="114">
        <f>'E6'!$J$98</f>
        <v>13</v>
      </c>
      <c r="P296" s="115">
        <f>'E6'!$K$98</f>
        <v>3.9004629629629628E-3</v>
      </c>
    </row>
    <row r="297" spans="1:16" ht="21" customHeight="1" x14ac:dyDescent="0.25">
      <c r="A297" s="77"/>
      <c r="B297" s="414" t="s">
        <v>112</v>
      </c>
      <c r="C297" s="415"/>
      <c r="D297" s="96">
        <f>'E7'!$N$105</f>
        <v>393.48707729733638</v>
      </c>
      <c r="E297" s="97">
        <f>$E$45</f>
        <v>6</v>
      </c>
      <c r="F297" s="114">
        <f>'E7'!$J$100</f>
        <v>14</v>
      </c>
      <c r="G297" s="115">
        <f>'E7'!$K$100</f>
        <v>3.7268518518518514E-3</v>
      </c>
      <c r="H297" s="77"/>
      <c r="I297" s="77"/>
      <c r="J297" s="77"/>
      <c r="K297" s="414" t="s">
        <v>112</v>
      </c>
      <c r="L297" s="415"/>
      <c r="M297" s="96">
        <f>'E6'!$N$105</f>
        <v>393.48707729733638</v>
      </c>
      <c r="N297" s="97">
        <f>$E$45</f>
        <v>6</v>
      </c>
      <c r="O297" s="114">
        <f>'E6'!$J$100</f>
        <v>14</v>
      </c>
      <c r="P297" s="115">
        <f>'E6'!$K$100</f>
        <v>3.7268518518518514E-3</v>
      </c>
    </row>
    <row r="298" spans="1:16" ht="21" customHeight="1" x14ac:dyDescent="0.25">
      <c r="A298" s="77"/>
      <c r="B298" s="388" t="s">
        <v>116</v>
      </c>
      <c r="C298" s="390">
        <f>'E7'!$P$102</f>
        <v>786.97415459467277</v>
      </c>
      <c r="D298" s="392" t="s">
        <v>10</v>
      </c>
      <c r="E298" s="97">
        <f>$E$46</f>
        <v>7</v>
      </c>
      <c r="F298" s="114">
        <f>'E7'!$J$102</f>
        <v>15</v>
      </c>
      <c r="G298" s="115">
        <f>'E7'!$K$102</f>
        <v>3.5648148148148154E-3</v>
      </c>
      <c r="H298" s="77"/>
      <c r="I298" s="77"/>
      <c r="J298" s="77"/>
      <c r="K298" s="388" t="s">
        <v>116</v>
      </c>
      <c r="L298" s="390">
        <f>'E6'!$P$102</f>
        <v>786.97415459467277</v>
      </c>
      <c r="M298" s="392" t="s">
        <v>10</v>
      </c>
      <c r="N298" s="97">
        <f>$E$46</f>
        <v>7</v>
      </c>
      <c r="O298" s="114">
        <f>'E6'!$J$102</f>
        <v>15</v>
      </c>
      <c r="P298" s="115">
        <f>'E6'!$K$102</f>
        <v>3.5648148148148154E-3</v>
      </c>
    </row>
    <row r="299" spans="1:16" ht="21" customHeight="1" x14ac:dyDescent="0.25">
      <c r="B299" s="389"/>
      <c r="C299" s="391"/>
      <c r="D299" s="393"/>
      <c r="E299" s="97">
        <f>$E$47</f>
        <v>8</v>
      </c>
      <c r="F299" s="114">
        <f>'E7'!$J$104</f>
        <v>16</v>
      </c>
      <c r="G299" s="115">
        <f>'E7'!$K$104</f>
        <v>3.4375E-3</v>
      </c>
      <c r="K299" s="389"/>
      <c r="L299" s="391"/>
      <c r="M299" s="393"/>
      <c r="N299" s="97">
        <f>$E$47</f>
        <v>8</v>
      </c>
      <c r="O299" s="114">
        <f>'E6'!$J$104</f>
        <v>16</v>
      </c>
      <c r="P299" s="115">
        <f>'E6'!$K$104</f>
        <v>3.4375E-3</v>
      </c>
    </row>
    <row r="300" spans="1:16" ht="21" customHeight="1" x14ac:dyDescent="0.25">
      <c r="B300" s="374" t="s">
        <v>122</v>
      </c>
      <c r="C300" s="374"/>
      <c r="D300" s="98" t="str">
        <f>'Départ - Arrivée'!$AE$12</f>
        <v>Vestiaire Sud</v>
      </c>
      <c r="K300" s="374" t="s">
        <v>122</v>
      </c>
      <c r="L300" s="374"/>
      <c r="M300" s="98" t="str">
        <f>'Départ - Arrivée'!$AE$12</f>
        <v>Vestiaire Sud</v>
      </c>
    </row>
    <row r="301" spans="1:16" ht="21" customHeight="1" x14ac:dyDescent="0.25">
      <c r="B301" s="98"/>
      <c r="C301" s="98"/>
      <c r="D301" s="98"/>
      <c r="E301" s="98"/>
      <c r="F301" s="98"/>
      <c r="G301" s="98"/>
    </row>
    <row r="302" spans="1:16" ht="21" customHeight="1" x14ac:dyDescent="0.25">
      <c r="B302" s="421" t="str">
        <f>'Balises - Cartes'!$B$2</f>
        <v>(nom de votre établissement)</v>
      </c>
      <c r="C302" s="421"/>
      <c r="D302" s="421"/>
      <c r="E302" s="421"/>
      <c r="F302" s="421"/>
      <c r="G302" s="421"/>
      <c r="K302" s="421" t="str">
        <f>'Balises - Cartes'!$B$2</f>
        <v>(nom de votre établissement)</v>
      </c>
      <c r="L302" s="421"/>
      <c r="M302" s="421"/>
      <c r="N302" s="421"/>
      <c r="O302" s="421"/>
      <c r="P302" s="421"/>
    </row>
    <row r="303" spans="1:16" ht="21" customHeight="1" x14ac:dyDescent="0.25">
      <c r="B303" s="405" t="s">
        <v>20</v>
      </c>
      <c r="C303" s="406"/>
      <c r="D303" s="407"/>
      <c r="E303" s="416" t="str">
        <f>$E$37</f>
        <v>Niveaux</v>
      </c>
      <c r="F303" s="417" t="s">
        <v>12</v>
      </c>
      <c r="G303" s="417" t="str">
        <f>$G$37</f>
        <v>Temps (min:sec)</v>
      </c>
      <c r="K303" s="405" t="s">
        <v>20</v>
      </c>
      <c r="L303" s="406"/>
      <c r="M303" s="407"/>
      <c r="N303" s="416" t="str">
        <f>$E$37</f>
        <v>Niveaux</v>
      </c>
      <c r="O303" s="417" t="s">
        <v>12</v>
      </c>
      <c r="P303" s="417" t="str">
        <f>$G$37</f>
        <v>Temps (min:sec)</v>
      </c>
    </row>
    <row r="304" spans="1:16" ht="21" customHeight="1" x14ac:dyDescent="0.25">
      <c r="B304" s="408"/>
      <c r="C304" s="409"/>
      <c r="D304" s="410"/>
      <c r="E304" s="416"/>
      <c r="F304" s="418"/>
      <c r="G304" s="418"/>
      <c r="K304" s="408"/>
      <c r="L304" s="409"/>
      <c r="M304" s="410"/>
      <c r="N304" s="416"/>
      <c r="O304" s="418"/>
      <c r="P304" s="418"/>
    </row>
    <row r="305" spans="1:17" ht="21" customHeight="1" x14ac:dyDescent="0.25">
      <c r="B305" s="414" t="s">
        <v>39</v>
      </c>
      <c r="C305" s="415"/>
      <c r="D305" s="96">
        <f>'E9'!$N$99</f>
        <v>393.48707729733638</v>
      </c>
      <c r="E305" s="97" t="str">
        <f>$E$39</f>
        <v>Marche</v>
      </c>
      <c r="F305" s="114">
        <f>'E9'!$J$88</f>
        <v>8</v>
      </c>
      <c r="G305" s="115">
        <f>'E9'!$K$88</f>
        <v>5.4861111111111117E-3</v>
      </c>
      <c r="K305" s="414" t="s">
        <v>39</v>
      </c>
      <c r="L305" s="415"/>
      <c r="M305" s="96">
        <f>'E8'!$N$99</f>
        <v>393.48707729733638</v>
      </c>
      <c r="N305" s="97" t="str">
        <f>$E$39</f>
        <v>Marche</v>
      </c>
      <c r="O305" s="114">
        <f>'E8'!$J$88</f>
        <v>8</v>
      </c>
      <c r="P305" s="115">
        <f>'E8'!$K$88</f>
        <v>5.4861111111111117E-3</v>
      </c>
    </row>
    <row r="306" spans="1:17" ht="21" customHeight="1" x14ac:dyDescent="0.25">
      <c r="B306" s="422" t="s">
        <v>38</v>
      </c>
      <c r="C306" s="423"/>
      <c r="D306" s="96">
        <f>'E9'!$N$100</f>
        <v>0</v>
      </c>
      <c r="E306" s="97">
        <f>$E$40</f>
        <v>1</v>
      </c>
      <c r="F306" s="114">
        <f>'E9'!$J$90</f>
        <v>9</v>
      </c>
      <c r="G306" s="115">
        <f>'E9'!$K$90</f>
        <v>5.0231481481481481E-3</v>
      </c>
      <c r="K306" s="422" t="s">
        <v>38</v>
      </c>
      <c r="L306" s="423"/>
      <c r="M306" s="96">
        <f>'E8'!$N$100</f>
        <v>0</v>
      </c>
      <c r="N306" s="97">
        <f>$E$40</f>
        <v>1</v>
      </c>
      <c r="O306" s="114">
        <f>'E8'!$J$90</f>
        <v>9</v>
      </c>
      <c r="P306" s="115">
        <f>'E8'!$K$90</f>
        <v>5.0231481481481481E-3</v>
      </c>
    </row>
    <row r="307" spans="1:17" ht="21" customHeight="1" x14ac:dyDescent="0.25">
      <c r="B307" s="422" t="s">
        <v>37</v>
      </c>
      <c r="C307" s="423"/>
      <c r="D307" s="96">
        <f>'E9'!$N$101</f>
        <v>0</v>
      </c>
      <c r="E307" s="97">
        <f>$E$41</f>
        <v>2</v>
      </c>
      <c r="F307" s="114">
        <f>'E9'!$J$92</f>
        <v>10</v>
      </c>
      <c r="G307" s="115">
        <f>'E9'!$K$92</f>
        <v>4.6643518518518518E-3</v>
      </c>
      <c r="K307" s="422" t="s">
        <v>37</v>
      </c>
      <c r="L307" s="423"/>
      <c r="M307" s="96">
        <f>'E8'!$N$101</f>
        <v>0</v>
      </c>
      <c r="N307" s="97">
        <f>$E$41</f>
        <v>2</v>
      </c>
      <c r="O307" s="114">
        <f>'E8'!$J$92</f>
        <v>10</v>
      </c>
      <c r="P307" s="115">
        <f>'E8'!$K$92</f>
        <v>4.6643518518518518E-3</v>
      </c>
    </row>
    <row r="308" spans="1:17" ht="21" customHeight="1" x14ac:dyDescent="0.25">
      <c r="B308" s="422" t="s">
        <v>36</v>
      </c>
      <c r="C308" s="423"/>
      <c r="D308" s="96">
        <f>'E9'!$N$102</f>
        <v>0</v>
      </c>
      <c r="E308" s="97">
        <f>$E$42</f>
        <v>3</v>
      </c>
      <c r="F308" s="114">
        <f>'E9'!$J$94</f>
        <v>11</v>
      </c>
      <c r="G308" s="115">
        <f>'E9'!$K$94</f>
        <v>4.363425925925926E-3</v>
      </c>
      <c r="K308" s="422" t="s">
        <v>36</v>
      </c>
      <c r="L308" s="423"/>
      <c r="M308" s="96">
        <f>'E8'!$N$102</f>
        <v>0</v>
      </c>
      <c r="N308" s="97">
        <f>$E$42</f>
        <v>3</v>
      </c>
      <c r="O308" s="114">
        <f>'E8'!$J$94</f>
        <v>11</v>
      </c>
      <c r="P308" s="115">
        <f>'E8'!$K$94</f>
        <v>4.363425925925926E-3</v>
      </c>
    </row>
    <row r="309" spans="1:17" ht="21" customHeight="1" x14ac:dyDescent="0.25">
      <c r="B309" s="398" t="s">
        <v>117</v>
      </c>
      <c r="C309" s="399"/>
      <c r="D309" s="96">
        <f>'E9'!$N$103</f>
        <v>0</v>
      </c>
      <c r="E309" s="97">
        <f>$E$43</f>
        <v>4</v>
      </c>
      <c r="F309" s="114">
        <f>'E9'!$J$96</f>
        <v>12</v>
      </c>
      <c r="G309" s="115">
        <f>'E9'!$K$96</f>
        <v>4.1203703703703706E-3</v>
      </c>
      <c r="K309" s="398" t="s">
        <v>117</v>
      </c>
      <c r="L309" s="399"/>
      <c r="M309" s="96">
        <f>'E8'!$N$103</f>
        <v>0</v>
      </c>
      <c r="N309" s="97">
        <f>$E$43</f>
        <v>4</v>
      </c>
      <c r="O309" s="114">
        <f>'E8'!$J$96</f>
        <v>12</v>
      </c>
      <c r="P309" s="115">
        <f>'E8'!$K$96</f>
        <v>4.1203703703703706E-3</v>
      </c>
    </row>
    <row r="310" spans="1:17" ht="21" customHeight="1" x14ac:dyDescent="0.25">
      <c r="B310" s="398" t="s">
        <v>118</v>
      </c>
      <c r="C310" s="399"/>
      <c r="D310" s="96">
        <f>'E9'!$N$104</f>
        <v>0</v>
      </c>
      <c r="E310" s="97">
        <f>$E$44</f>
        <v>5</v>
      </c>
      <c r="F310" s="114">
        <f>'E9'!$J$98</f>
        <v>13</v>
      </c>
      <c r="G310" s="115">
        <f>'E9'!$K$98</f>
        <v>3.9004629629629628E-3</v>
      </c>
      <c r="K310" s="398" t="s">
        <v>118</v>
      </c>
      <c r="L310" s="399"/>
      <c r="M310" s="96">
        <f>'E8'!$N$104</f>
        <v>0</v>
      </c>
      <c r="N310" s="97">
        <f>$E$44</f>
        <v>5</v>
      </c>
      <c r="O310" s="114">
        <f>'E8'!$J$98</f>
        <v>13</v>
      </c>
      <c r="P310" s="115">
        <f>'E8'!$K$98</f>
        <v>3.9004629629629628E-3</v>
      </c>
    </row>
    <row r="311" spans="1:17" ht="21" customHeight="1" x14ac:dyDescent="0.25">
      <c r="B311" s="414" t="s">
        <v>112</v>
      </c>
      <c r="C311" s="415"/>
      <c r="D311" s="96">
        <f>'E9'!$N$105</f>
        <v>393.48707729733638</v>
      </c>
      <c r="E311" s="97">
        <f>$E$45</f>
        <v>6</v>
      </c>
      <c r="F311" s="114">
        <f>'E9'!$J$100</f>
        <v>14</v>
      </c>
      <c r="G311" s="115">
        <f>'E9'!$K$100</f>
        <v>3.7268518518518514E-3</v>
      </c>
      <c r="K311" s="414" t="s">
        <v>112</v>
      </c>
      <c r="L311" s="415"/>
      <c r="M311" s="96">
        <f>'E8'!$N$105</f>
        <v>393.48707729733638</v>
      </c>
      <c r="N311" s="97">
        <f>$E$45</f>
        <v>6</v>
      </c>
      <c r="O311" s="114">
        <f>'E8'!$J$100</f>
        <v>14</v>
      </c>
      <c r="P311" s="115">
        <f>'E8'!$K$100</f>
        <v>3.7268518518518514E-3</v>
      </c>
    </row>
    <row r="312" spans="1:17" ht="21" customHeight="1" x14ac:dyDescent="0.25">
      <c r="B312" s="388" t="s">
        <v>116</v>
      </c>
      <c r="C312" s="390">
        <f>'E9'!$P$102</f>
        <v>786.97415459467277</v>
      </c>
      <c r="D312" s="392" t="s">
        <v>10</v>
      </c>
      <c r="E312" s="97">
        <f>$E$46</f>
        <v>7</v>
      </c>
      <c r="F312" s="114">
        <f>'E9'!$J$102</f>
        <v>15</v>
      </c>
      <c r="G312" s="115">
        <f>'E9'!$K$102</f>
        <v>3.5648148148148154E-3</v>
      </c>
      <c r="K312" s="388" t="s">
        <v>116</v>
      </c>
      <c r="L312" s="390">
        <f>'E8'!$P$102</f>
        <v>786.97415459467277</v>
      </c>
      <c r="M312" s="392" t="s">
        <v>10</v>
      </c>
      <c r="N312" s="97">
        <f>$E$46</f>
        <v>7</v>
      </c>
      <c r="O312" s="114">
        <f>'E8'!$J$102</f>
        <v>15</v>
      </c>
      <c r="P312" s="115">
        <f>'E8'!$K$102</f>
        <v>3.5648148148148154E-3</v>
      </c>
    </row>
    <row r="313" spans="1:17" ht="21" customHeight="1" x14ac:dyDescent="0.25">
      <c r="B313" s="389"/>
      <c r="C313" s="391"/>
      <c r="D313" s="393"/>
      <c r="E313" s="97">
        <f>$E$47</f>
        <v>8</v>
      </c>
      <c r="F313" s="114">
        <f>'E9'!$J$104</f>
        <v>16</v>
      </c>
      <c r="G313" s="115">
        <f>'E9'!$K$104</f>
        <v>3.4375E-3</v>
      </c>
      <c r="K313" s="389"/>
      <c r="L313" s="391"/>
      <c r="M313" s="393"/>
      <c r="N313" s="97">
        <f>$E$47</f>
        <v>8</v>
      </c>
      <c r="O313" s="114">
        <f>'E8'!$J$104</f>
        <v>16</v>
      </c>
      <c r="P313" s="115">
        <f>'E8'!$K$104</f>
        <v>3.4375E-3</v>
      </c>
    </row>
    <row r="314" spans="1:17" ht="21" customHeight="1" x14ac:dyDescent="0.25">
      <c r="B314" s="374" t="s">
        <v>122</v>
      </c>
      <c r="C314" s="374"/>
      <c r="D314" s="98" t="str">
        <f>'Départ - Arrivée'!$AE$12</f>
        <v>Vestiaire Sud</v>
      </c>
      <c r="K314" s="374" t="s">
        <v>122</v>
      </c>
      <c r="L314" s="374"/>
      <c r="M314" s="98" t="str">
        <f>'Départ - Arrivée'!$AE$12</f>
        <v>Vestiaire Sud</v>
      </c>
    </row>
    <row r="315" spans="1:17" ht="21" customHeight="1" x14ac:dyDescent="0.25">
      <c r="A315" s="3"/>
      <c r="B315" s="3"/>
      <c r="F315" s="136" t="s">
        <v>23</v>
      </c>
      <c r="P315" s="3"/>
      <c r="Q315" s="3"/>
    </row>
    <row r="316" spans="1:17" ht="12.75" customHeight="1" x14ac:dyDescent="0.25">
      <c r="A316" s="3"/>
      <c r="B316" s="3"/>
      <c r="F316" s="136" t="s">
        <v>23</v>
      </c>
      <c r="P316" s="3"/>
      <c r="Q316" s="3"/>
    </row>
    <row r="317" spans="1:17" ht="15" customHeight="1" x14ac:dyDescent="0.25">
      <c r="A317" s="360"/>
      <c r="B317" s="368"/>
      <c r="C317" s="411" t="str">
        <f>'Balises - Cartes'!B29</f>
        <v>E10</v>
      </c>
      <c r="D317" s="412"/>
      <c r="E317" s="412"/>
      <c r="F317" s="413"/>
      <c r="G317" s="368"/>
      <c r="H317" s="368"/>
      <c r="I317" s="94"/>
      <c r="J317" s="368"/>
      <c r="K317" s="368"/>
      <c r="L317" s="411" t="str">
        <f>'Balises - Cartes'!B30</f>
        <v>E11</v>
      </c>
      <c r="M317" s="412"/>
      <c r="N317" s="412"/>
      <c r="O317" s="413"/>
      <c r="P317" s="368"/>
      <c r="Q317" s="359"/>
    </row>
    <row r="318" spans="1:17" ht="15" customHeight="1" x14ac:dyDescent="0.25">
      <c r="A318" s="365"/>
      <c r="B318" s="369"/>
      <c r="C318" s="358" t="s">
        <v>48</v>
      </c>
      <c r="D318" s="358"/>
      <c r="E318" s="378" t="str">
        <f t="shared" ref="E318" si="7">E3</f>
        <v>0600000000</v>
      </c>
      <c r="F318" s="379"/>
      <c r="G318" s="369"/>
      <c r="H318" s="369"/>
      <c r="I318" s="134"/>
      <c r="J318" s="369"/>
      <c r="K318" s="369"/>
      <c r="L318" s="358" t="s">
        <v>48</v>
      </c>
      <c r="M318" s="358"/>
      <c r="N318" s="378" t="str">
        <f>E3</f>
        <v>0600000000</v>
      </c>
      <c r="O318" s="379"/>
      <c r="P318" s="369"/>
      <c r="Q318" s="370"/>
    </row>
    <row r="319" spans="1:17" ht="15" customHeight="1" x14ac:dyDescent="0.25">
      <c r="A319" s="365"/>
      <c r="B319" s="369"/>
      <c r="C319" s="358" t="s">
        <v>49</v>
      </c>
      <c r="D319" s="358"/>
      <c r="E319" s="358" t="s">
        <v>50</v>
      </c>
      <c r="F319" s="358"/>
      <c r="G319" s="369"/>
      <c r="H319" s="369"/>
      <c r="I319" s="134"/>
      <c r="J319" s="369"/>
      <c r="K319" s="369"/>
      <c r="L319" s="358" t="s">
        <v>49</v>
      </c>
      <c r="M319" s="358"/>
      <c r="N319" s="358" t="s">
        <v>50</v>
      </c>
      <c r="O319" s="358"/>
      <c r="P319" s="369"/>
      <c r="Q319" s="370"/>
    </row>
    <row r="320" spans="1:17" ht="15" customHeight="1" x14ac:dyDescent="0.25">
      <c r="A320" s="365"/>
      <c r="B320" s="369"/>
      <c r="C320" s="358" t="s">
        <v>49</v>
      </c>
      <c r="D320" s="358"/>
      <c r="E320" s="373" t="s">
        <v>51</v>
      </c>
      <c r="F320" s="373"/>
      <c r="G320" s="369"/>
      <c r="H320" s="369"/>
      <c r="I320" s="134"/>
      <c r="J320" s="369"/>
      <c r="K320" s="369"/>
      <c r="L320" s="358" t="s">
        <v>49</v>
      </c>
      <c r="M320" s="358"/>
      <c r="N320" s="373" t="s">
        <v>51</v>
      </c>
      <c r="O320" s="373"/>
      <c r="P320" s="369"/>
      <c r="Q320" s="370"/>
    </row>
    <row r="321" spans="1:17" ht="15" customHeight="1" x14ac:dyDescent="0.25">
      <c r="A321" s="365"/>
      <c r="B321" s="369"/>
      <c r="C321" s="359" t="str">
        <f>IF(C322="","","Balise n°1")</f>
        <v>Balise n°1</v>
      </c>
      <c r="D321" s="360"/>
      <c r="E321" s="359" t="str">
        <f>IF(F322="","","Balise n°4")</f>
        <v/>
      </c>
      <c r="F321" s="360"/>
      <c r="G321" s="369"/>
      <c r="H321" s="369"/>
      <c r="I321" s="134"/>
      <c r="J321" s="369"/>
      <c r="K321" s="369"/>
      <c r="L321" s="359" t="str">
        <f>IF(L322="","","Balise n°1")</f>
        <v>Balise n°1</v>
      </c>
      <c r="M321" s="360"/>
      <c r="N321" s="359" t="str">
        <f>IF(O322="","","Balise n°4")</f>
        <v/>
      </c>
      <c r="O321" s="360"/>
      <c r="P321" s="369"/>
      <c r="Q321" s="370"/>
    </row>
    <row r="322" spans="1:17" ht="15" customHeight="1" x14ac:dyDescent="0.25">
      <c r="A322" s="365"/>
      <c r="B322" s="370"/>
      <c r="C322" s="109">
        <f>IF(INDEX('Balises - Cartes'!$B$9:$L$36,MATCH('Fiches de poinçonnages'!C317,'Balises - Cartes'!$B$9:$B$36,0),2)="","",INDEX('Balises - Cartes'!$B$9:$L$36,MATCH('Fiches de poinçonnages'!C317,'Balises - Cartes'!$B$9:$B$36,0),2))</f>
        <v>50</v>
      </c>
      <c r="D322" s="132">
        <f>TIME(,,((M354/1000/$F$39)*60+'Départ - Arrivée'!$AG$12)*60)</f>
        <v>3.4375E-3</v>
      </c>
      <c r="E322" s="132">
        <f>TIME(,,((M357/1000/$F$39)*60+'Départ - Arrivée'!$AG$12)*60+((M356/1000/$F$39)*60+'Départ - Arrivée'!$AG$12)*60+((M355/1000/$F$39)*60+'Départ - Arrivée'!$AG$12)*60+((M354/1000/$F$39)*60+'Départ - Arrivée'!$AG$12)*60)</f>
        <v>7.6041666666666662E-3</v>
      </c>
      <c r="F322" s="109" t="str">
        <f>IF(INDEX('Balises - Cartes'!$B$9:$L$36,MATCH('Fiches de poinçonnages'!C317,'Balises - Cartes'!$B$9:$B$36,0),5)="","",INDEX('Balises - Cartes'!$B$9:$L$36,MATCH('Fiches de poinçonnages'!C317,'Balises - Cartes'!$B$9:$B$36,0),5))</f>
        <v/>
      </c>
      <c r="G322" s="369"/>
      <c r="H322" s="369"/>
      <c r="I322" s="134"/>
      <c r="J322" s="369"/>
      <c r="K322" s="369"/>
      <c r="L322" s="109">
        <f>IF(INDEX('Balises - Cartes'!$B$9:$L$36,MATCH('Fiches de poinçonnages'!L317,'Balises - Cartes'!$B$9:$B$36,0),2)="","",INDEX('Balises - Cartes'!$B$9:$L$36,MATCH('Fiches de poinçonnages'!L317,'Balises - Cartes'!$B$9:$B$36,0),2))</f>
        <v>50</v>
      </c>
      <c r="M322" s="132">
        <f>TIME(,,((D354/1000/$F$39)*60+'Départ - Arrivée'!$AG$12)*60)</f>
        <v>3.4375E-3</v>
      </c>
      <c r="N322" s="132">
        <f>TIME(,,((D357/1000/$F$39)*60+'Départ - Arrivée'!$AG$12)*60+((D356/1000/$F$39)*60+'Départ - Arrivée'!$AG$12)*60+((D355/1000/$F$39)*60+'Départ - Arrivée'!$AG$12)*60+((D354/1000/$F$39)*60+'Départ - Arrivée'!$AG$12)*60)</f>
        <v>7.6041666666666662E-3</v>
      </c>
      <c r="O322" s="109" t="str">
        <f>IF(INDEX('Balises - Cartes'!$B$9:$L$36,MATCH('Fiches de poinçonnages'!L317,'Balises - Cartes'!$B$9:$B$36,0),5)="","",INDEX('Balises - Cartes'!$B$9:$L$36,MATCH('Fiches de poinçonnages'!L317,'Balises - Cartes'!$B$9:$B$36,0),5))</f>
        <v/>
      </c>
      <c r="P322" s="369"/>
      <c r="Q322" s="370"/>
    </row>
    <row r="323" spans="1:17" ht="15" customHeight="1" x14ac:dyDescent="0.25">
      <c r="A323" s="365"/>
      <c r="B323" s="369"/>
      <c r="C323" s="361" t="s">
        <v>113</v>
      </c>
      <c r="D323" s="362"/>
      <c r="E323" s="366" t="s">
        <v>114</v>
      </c>
      <c r="F323" s="367"/>
      <c r="G323" s="369"/>
      <c r="H323" s="369"/>
      <c r="I323" s="134"/>
      <c r="J323" s="369"/>
      <c r="K323" s="369"/>
      <c r="L323" s="361" t="s">
        <v>113</v>
      </c>
      <c r="M323" s="375"/>
      <c r="N323" s="366" t="s">
        <v>114</v>
      </c>
      <c r="O323" s="367"/>
      <c r="P323" s="369"/>
      <c r="Q323" s="370"/>
    </row>
    <row r="324" spans="1:17" ht="33" customHeight="1" x14ac:dyDescent="0.25">
      <c r="A324" s="365"/>
      <c r="B324" s="369"/>
      <c r="C324" s="356" t="str">
        <f>IF('Fiches de poinçonnages'!C322="","",INDEX('Description des balises'!$A$1:$C$76,MATCH('Fiches de poinçonnages'!C322,'Description des balises'!$A$1:$A$76,0),2))</f>
        <v>Jonction des sentiers</v>
      </c>
      <c r="D324" s="357"/>
      <c r="E324" s="356" t="str">
        <f>IF('Fiches de poinçonnages'!F322="","",INDEX('Description des balises'!$A$1:$C$76,MATCH('Fiches de poinçonnages'!F322,'Description des balises'!$A$1:$A$76,0),2))</f>
        <v/>
      </c>
      <c r="F324" s="357"/>
      <c r="G324" s="369"/>
      <c r="H324" s="369"/>
      <c r="I324" s="134"/>
      <c r="J324" s="369"/>
      <c r="K324" s="369"/>
      <c r="L324" s="356" t="str">
        <f>IF('Fiches de poinçonnages'!L322="","",INDEX('Description des balises'!$A$1:$C$76,MATCH('Fiches de poinçonnages'!L322,'Description des balises'!$A$1:$A$76,0),2))</f>
        <v>Jonction des sentiers</v>
      </c>
      <c r="M324" s="357"/>
      <c r="N324" s="356" t="str">
        <f>IF('Fiches de poinçonnages'!O322="","",INDEX('Description des balises'!$A$1:$C$76,MATCH('Fiches de poinçonnages'!O322,'Description des balises'!$A$1:$A$76,0),2))</f>
        <v/>
      </c>
      <c r="O324" s="357"/>
      <c r="P324" s="369"/>
      <c r="Q324" s="370"/>
    </row>
    <row r="325" spans="1:17" ht="15" customHeight="1" x14ac:dyDescent="0.25">
      <c r="A325" s="363"/>
      <c r="B325" s="360"/>
      <c r="C325" s="359" t="str">
        <f>IF(C326="","","Balise n°2")</f>
        <v/>
      </c>
      <c r="D325" s="360"/>
      <c r="E325" s="359" t="str">
        <f>IF(F326="","","Balise n°5")</f>
        <v/>
      </c>
      <c r="F325" s="360"/>
      <c r="G325" s="359"/>
      <c r="H325" s="360"/>
      <c r="I325" s="134"/>
      <c r="J325" s="363"/>
      <c r="K325" s="360"/>
      <c r="L325" s="359" t="str">
        <f>IF(L326="","","Balise n°2")</f>
        <v/>
      </c>
      <c r="M325" s="360"/>
      <c r="N325" s="359" t="str">
        <f>IF(O326="","","Balise n°5")</f>
        <v/>
      </c>
      <c r="O325" s="360"/>
      <c r="P325" s="359"/>
      <c r="Q325" s="363"/>
    </row>
    <row r="326" spans="1:17" ht="15" customHeight="1" x14ac:dyDescent="0.25">
      <c r="A326" s="364"/>
      <c r="B326" s="365"/>
      <c r="C326" s="109" t="str">
        <f>IF(INDEX('Balises - Cartes'!$B$9:$L$36,MATCH('Fiches de poinçonnages'!C317,'Balises - Cartes'!$B$9:$B$36,0),3)="","",INDEX('Balises - Cartes'!$B$9:$L$36,MATCH('Fiches de poinçonnages'!C317,'Balises - Cartes'!$B$9:$B$36,0),3))</f>
        <v/>
      </c>
      <c r="D326" s="132">
        <f>TIME(,,((M355/1000/$F$39)*60+'Départ - Arrivée'!$AG$12)*60+((M354/1000/$F$39)*60+'Départ - Arrivée'!$AG$12)*60)</f>
        <v>4.8263888888888887E-3</v>
      </c>
      <c r="E326" s="132">
        <f>TIME(,,((M358/1000/$F$39)*60+'Départ - Arrivée'!$AG$12)*60+((M357/1000/$F$39)*60+'Départ - Arrivée'!$AG$12)*60+((M356/1000/$F$39)*60+'Départ - Arrivée'!$AG$12)*60+((M355/1000/$F$39)*60+'Départ - Arrivée'!$AG$12)*60+((M354/1000/$F$39)*60+'Départ - Arrivée'!$AG$12)*60)</f>
        <v>8.9930555555555545E-3</v>
      </c>
      <c r="F326" s="109" t="str">
        <f>IF(INDEX('Balises - Cartes'!$B$9:$L$36,MATCH('Fiches de poinçonnages'!C317,'Balises - Cartes'!$B$9:$B$36,0),6)="","",INDEX('Balises - Cartes'!$B$9:$L$36,MATCH('Fiches de poinçonnages'!C317,'Balises - Cartes'!$B$9:$B$36,0),6))</f>
        <v/>
      </c>
      <c r="G326" s="370"/>
      <c r="H326" s="365"/>
      <c r="I326" s="134"/>
      <c r="J326" s="364"/>
      <c r="K326" s="365"/>
      <c r="L326" s="109" t="str">
        <f>IF(INDEX('Balises - Cartes'!$B$9:$L$36,MATCH('Fiches de poinçonnages'!L317,'Balises - Cartes'!$B$9:$B$36,0),3)="","",INDEX('Balises - Cartes'!$B$9:$L$36,MATCH('Fiches de poinçonnages'!L317,'Balises - Cartes'!$B$9:$B$36,0),3))</f>
        <v/>
      </c>
      <c r="M326" s="132">
        <f>TIME(,,((D355/1000/$F$39)*60+'Départ - Arrivée'!$AG$12)*60+((D354/1000/$F$39)*60+'Départ - Arrivée'!$AG$12)*60)</f>
        <v>4.8263888888888887E-3</v>
      </c>
      <c r="N326" s="132">
        <f>TIME(,,((D358/1000/$F$39)*60+'Départ - Arrivée'!$AG$12)*60+((D357/1000/$F$39)*60+'Départ - Arrivée'!$AG$12)*60+((D356/1000/$F$39)*60+'Départ - Arrivée'!$AG$12)*60+((D355/1000/$F$39)*60+'Départ - Arrivée'!$AG$12)*60+((D354/1000/$F$39)*60+'Départ - Arrivée'!$AG$12)*60)</f>
        <v>8.9930555555555545E-3</v>
      </c>
      <c r="O326" s="109" t="str">
        <f>IF(INDEX('Balises - Cartes'!$B$9:$L$36,MATCH('Fiches de poinçonnages'!L317,'Balises - Cartes'!$B$9:$B$36,0),6)="","",INDEX('Balises - Cartes'!$B$9:$L$36,MATCH('Fiches de poinçonnages'!L317,'Balises - Cartes'!$B$9:$B$36,0),6))</f>
        <v/>
      </c>
      <c r="P326" s="370"/>
      <c r="Q326" s="364"/>
    </row>
    <row r="327" spans="1:17" ht="15" customHeight="1" x14ac:dyDescent="0.25">
      <c r="A327" s="364"/>
      <c r="B327" s="365"/>
      <c r="C327" s="361" t="s">
        <v>113</v>
      </c>
      <c r="D327" s="362"/>
      <c r="E327" s="366" t="s">
        <v>114</v>
      </c>
      <c r="F327" s="367"/>
      <c r="G327" s="370"/>
      <c r="H327" s="365"/>
      <c r="I327" s="134"/>
      <c r="J327" s="364"/>
      <c r="K327" s="365"/>
      <c r="L327" s="361" t="s">
        <v>113</v>
      </c>
      <c r="M327" s="362"/>
      <c r="N327" s="366" t="s">
        <v>114</v>
      </c>
      <c r="O327" s="367"/>
      <c r="P327" s="370"/>
      <c r="Q327" s="364"/>
    </row>
    <row r="328" spans="1:17" ht="33" customHeight="1" x14ac:dyDescent="0.25">
      <c r="A328" s="364"/>
      <c r="B328" s="365"/>
      <c r="C328" s="356" t="str">
        <f>IF('Fiches de poinçonnages'!C326="","",INDEX('Description des balises'!$A$1:$C$76,MATCH('Fiches de poinçonnages'!C326,'Description des balises'!$A$1:$A$76,0),2))</f>
        <v/>
      </c>
      <c r="D328" s="357"/>
      <c r="E328" s="356" t="str">
        <f>IF('Fiches de poinçonnages'!F326="","",INDEX('Description des balises'!$A$1:$C$76,MATCH('Fiches de poinçonnages'!F326,'Description des balises'!$A$1:$A$76,0),2))</f>
        <v/>
      </c>
      <c r="F328" s="357"/>
      <c r="G328" s="370"/>
      <c r="H328" s="365"/>
      <c r="I328" s="134"/>
      <c r="J328" s="364"/>
      <c r="K328" s="365"/>
      <c r="L328" s="356" t="str">
        <f>IF('Fiches de poinçonnages'!L326="","",INDEX('Description des balises'!$A$1:$C$76,MATCH('Fiches de poinçonnages'!L326,'Description des balises'!$A$1:$A$76,0),2))</f>
        <v/>
      </c>
      <c r="M328" s="357"/>
      <c r="N328" s="356" t="str">
        <f>IF('Fiches de poinçonnages'!O326="","",INDEX('Description des balises'!$A$1:$C$76,MATCH('Fiches de poinçonnages'!O326,'Description des balises'!$A$1:$A$76,0),2))</f>
        <v/>
      </c>
      <c r="O328" s="357"/>
      <c r="P328" s="402"/>
      <c r="Q328" s="396"/>
    </row>
    <row r="329" spans="1:17" ht="15" customHeight="1" x14ac:dyDescent="0.25">
      <c r="A329" s="363"/>
      <c r="B329" s="360"/>
      <c r="C329" s="359" t="str">
        <f>IF(C330="","","Balise n°3")</f>
        <v/>
      </c>
      <c r="D329" s="360"/>
      <c r="E329" s="359" t="str">
        <f>IF(F330="","","Balise n°6")</f>
        <v/>
      </c>
      <c r="F329" s="360"/>
      <c r="G329" s="359"/>
      <c r="H329" s="360"/>
      <c r="I329" s="134"/>
      <c r="J329" s="359"/>
      <c r="K329" s="360"/>
      <c r="L329" s="359" t="str">
        <f>IF(L330="","","Balise n°3")</f>
        <v/>
      </c>
      <c r="M329" s="360"/>
      <c r="N329" s="359" t="str">
        <f>IF(O330="","","Balise n°6")</f>
        <v/>
      </c>
      <c r="O329" s="360"/>
      <c r="P329" s="359"/>
      <c r="Q329" s="363"/>
    </row>
    <row r="330" spans="1:17" ht="15" customHeight="1" x14ac:dyDescent="0.25">
      <c r="A330" s="364"/>
      <c r="B330" s="365"/>
      <c r="C330" s="109" t="str">
        <f>IF(INDEX('Balises - Cartes'!$B$9:$L$36,MATCH('Fiches de poinçonnages'!C317,'Balises - Cartes'!$B$9:$B$36,0),4)="","",INDEX('Balises - Cartes'!$B$9:$L$36,MATCH('Fiches de poinçonnages'!C317,'Balises - Cartes'!$B$9:$B$36,0),4))</f>
        <v/>
      </c>
      <c r="D330" s="132">
        <f>TIME(,,((M356/1000/$F$39)*60+'Départ - Arrivée'!$AG$12)*60+((M355/1000/$F$39)*60+'Départ - Arrivée'!$AG$12)*60+((M354/1000/$F$39)*60+'Départ - Arrivée'!$AG$12)*60)</f>
        <v>6.215277777777777E-3</v>
      </c>
      <c r="E330" s="132">
        <f>TIME(,,((M359/1000/$F$39)*60+'Départ - Arrivée'!$AG$12)*60+((M358/1000/$F$39)*60+'Départ - Arrivée'!$AG$12)*60+((M357/1000/$F$39)*60+'Départ - Arrivée'!$AG$12)*60+((M356/1000/$F$39)*60+'Départ - Arrivée'!$AG$12)*60+((M355/1000/$F$39)*60+'Départ - Arrivée'!$AG$12)*60+((M354/1000/$F$39)*60+'Départ - Arrivée'!$AG$12)*60)</f>
        <v>1.0381944444444444E-2</v>
      </c>
      <c r="F330" s="109" t="str">
        <f>IF(INDEX('Balises - Cartes'!$B$9:$L$36,MATCH('Fiches de poinçonnages'!C317,'Balises - Cartes'!$B$9:$B$36,0),7)="","",INDEX('Balises - Cartes'!$B$9:$L$36,MATCH('Fiches de poinçonnages'!C317,'Balises - Cartes'!$B$9:$B$36,0),7))</f>
        <v/>
      </c>
      <c r="G330" s="370"/>
      <c r="H330" s="365"/>
      <c r="I330" s="134"/>
      <c r="J330" s="370"/>
      <c r="K330" s="365"/>
      <c r="L330" s="109" t="str">
        <f>IF(INDEX('Balises - Cartes'!$B$9:$L$36,MATCH('Fiches de poinçonnages'!L317,'Balises - Cartes'!$B$9:$B$36,0),4)="","",INDEX('Balises - Cartes'!$B$9:$L$36,MATCH('Fiches de poinçonnages'!L317,'Balises - Cartes'!$B$9:$B$36,0),4))</f>
        <v/>
      </c>
      <c r="M330" s="132">
        <f>TIME(,,((D356/1000/$F$39)*60+'Départ - Arrivée'!$AG$12)*60+((D355/1000/$F$39)*60+'Départ - Arrivée'!$AG$12)*60+((D354/1000/$F$39)*60+'Départ - Arrivée'!$AG$12)*60)</f>
        <v>6.215277777777777E-3</v>
      </c>
      <c r="N330" s="132">
        <f>TIME(,,((D359/1000/$F$39)*60+'Départ - Arrivée'!$AG$12)*60+((D358/1000/$F$39)*60+'Départ - Arrivée'!$AG$12)*60+((D357/1000/$F$39)*60+'Départ - Arrivée'!$AG$12)*60+((D356/1000/$F$39)*60+'Départ - Arrivée'!$AG$12)*60+((D355/1000/$F$39)*60+'Départ - Arrivée'!$AG$12)*60+((D354/1000/$F$39)*60+'Départ - Arrivée'!$AG$12)*60)</f>
        <v>1.0381944444444444E-2</v>
      </c>
      <c r="O330" s="109" t="str">
        <f>IF(INDEX('Balises - Cartes'!$B$9:$L$36,MATCH('Fiches de poinçonnages'!L317,'Balises - Cartes'!$B$9:$B$36,0),7)="","",INDEX('Balises - Cartes'!$B$9:$L$36,MATCH('Fiches de poinçonnages'!L317,'Balises - Cartes'!$B$9:$B$36,0),7))</f>
        <v/>
      </c>
      <c r="P330" s="370"/>
      <c r="Q330" s="364"/>
    </row>
    <row r="331" spans="1:17" ht="15" customHeight="1" x14ac:dyDescent="0.25">
      <c r="A331" s="364"/>
      <c r="B331" s="365"/>
      <c r="C331" s="361" t="s">
        <v>113</v>
      </c>
      <c r="D331" s="381"/>
      <c r="E331" s="366" t="s">
        <v>114</v>
      </c>
      <c r="F331" s="367"/>
      <c r="G331" s="370"/>
      <c r="H331" s="365"/>
      <c r="I331" s="134"/>
      <c r="J331" s="370"/>
      <c r="K331" s="365"/>
      <c r="L331" s="361" t="s">
        <v>113</v>
      </c>
      <c r="M331" s="381"/>
      <c r="N331" s="366" t="s">
        <v>114</v>
      </c>
      <c r="O331" s="367"/>
      <c r="P331" s="370"/>
      <c r="Q331" s="364"/>
    </row>
    <row r="332" spans="1:17" ht="33" customHeight="1" thickBot="1" x14ac:dyDescent="0.3">
      <c r="A332" s="364"/>
      <c r="B332" s="365"/>
      <c r="C332" s="376" t="str">
        <f>IF('Fiches de poinçonnages'!C330="","",INDEX('Description des balises'!$A$1:$C$76,MATCH('Fiches de poinçonnages'!C330,'Description des balises'!$A$1:$A$76,0),2))</f>
        <v/>
      </c>
      <c r="D332" s="377"/>
      <c r="E332" s="376" t="str">
        <f>IF('Fiches de poinçonnages'!F330="","",INDEX('Description des balises'!$A$1:$C$76,MATCH('Fiches de poinçonnages'!F330,'Description des balises'!$A$1:$A$76,0),2))</f>
        <v/>
      </c>
      <c r="F332" s="377"/>
      <c r="G332" s="370"/>
      <c r="H332" s="365"/>
      <c r="I332" s="134"/>
      <c r="J332" s="370"/>
      <c r="K332" s="365"/>
      <c r="L332" s="376" t="str">
        <f>IF('Fiches de poinçonnages'!L330="","",INDEX('Description des balises'!$A$1:$C$76,MATCH('Fiches de poinçonnages'!L330,'Description des balises'!$A$1:$A$76,0),2))</f>
        <v/>
      </c>
      <c r="M332" s="377"/>
      <c r="N332" s="376" t="str">
        <f>IF('Fiches de poinçonnages'!O330="","",INDEX('Description des balises'!$A$1:$C$76,MATCH('Fiches de poinçonnages'!O330,'Description des balises'!$A$1:$A$76,0),2))</f>
        <v/>
      </c>
      <c r="O332" s="377"/>
      <c r="P332" s="370"/>
      <c r="Q332" s="364"/>
    </row>
    <row r="333" spans="1:17" ht="15" customHeight="1" thickTop="1" x14ac:dyDescent="0.25">
      <c r="A333" s="382"/>
      <c r="B333" s="380"/>
      <c r="C333" s="383" t="str">
        <f>'Balises - Cartes'!B31</f>
        <v>F1</v>
      </c>
      <c r="D333" s="384"/>
      <c r="E333" s="384"/>
      <c r="F333" s="385"/>
      <c r="G333" s="380"/>
      <c r="H333" s="380"/>
      <c r="I333" s="95"/>
      <c r="J333" s="380"/>
      <c r="K333" s="380"/>
      <c r="L333" s="383" t="str">
        <f>'Balises - Cartes'!B32</f>
        <v>F2</v>
      </c>
      <c r="M333" s="384"/>
      <c r="N333" s="384"/>
      <c r="O333" s="385"/>
      <c r="P333" s="400"/>
      <c r="Q333" s="401"/>
    </row>
    <row r="334" spans="1:17" ht="15" customHeight="1" x14ac:dyDescent="0.25">
      <c r="A334" s="365"/>
      <c r="B334" s="369"/>
      <c r="C334" s="358" t="s">
        <v>48</v>
      </c>
      <c r="D334" s="358"/>
      <c r="E334" s="378" t="str">
        <f>E3</f>
        <v>0600000000</v>
      </c>
      <c r="F334" s="379"/>
      <c r="G334" s="369"/>
      <c r="H334" s="369"/>
      <c r="I334" s="134"/>
      <c r="J334" s="369"/>
      <c r="K334" s="369"/>
      <c r="L334" s="358" t="s">
        <v>48</v>
      </c>
      <c r="M334" s="358"/>
      <c r="N334" s="378" t="str">
        <f>E3</f>
        <v>0600000000</v>
      </c>
      <c r="O334" s="379"/>
      <c r="P334" s="370"/>
      <c r="Q334" s="364"/>
    </row>
    <row r="335" spans="1:17" ht="15" customHeight="1" x14ac:dyDescent="0.25">
      <c r="A335" s="365"/>
      <c r="B335" s="369"/>
      <c r="C335" s="358" t="s">
        <v>49</v>
      </c>
      <c r="D335" s="358"/>
      <c r="E335" s="358" t="s">
        <v>50</v>
      </c>
      <c r="F335" s="358"/>
      <c r="G335" s="369"/>
      <c r="H335" s="369"/>
      <c r="I335" s="134"/>
      <c r="J335" s="369"/>
      <c r="K335" s="369"/>
      <c r="L335" s="358" t="s">
        <v>49</v>
      </c>
      <c r="M335" s="358"/>
      <c r="N335" s="358" t="s">
        <v>50</v>
      </c>
      <c r="O335" s="358"/>
      <c r="P335" s="370"/>
      <c r="Q335" s="364"/>
    </row>
    <row r="336" spans="1:17" ht="15" customHeight="1" x14ac:dyDescent="0.25">
      <c r="A336" s="365"/>
      <c r="B336" s="369"/>
      <c r="C336" s="358" t="s">
        <v>49</v>
      </c>
      <c r="D336" s="358"/>
      <c r="E336" s="373" t="s">
        <v>51</v>
      </c>
      <c r="F336" s="373"/>
      <c r="G336" s="369"/>
      <c r="H336" s="369"/>
      <c r="I336" s="134"/>
      <c r="J336" s="369"/>
      <c r="K336" s="369"/>
      <c r="L336" s="358" t="s">
        <v>49</v>
      </c>
      <c r="M336" s="358"/>
      <c r="N336" s="373" t="s">
        <v>51</v>
      </c>
      <c r="O336" s="373"/>
      <c r="P336" s="370"/>
      <c r="Q336" s="364"/>
    </row>
    <row r="337" spans="1:17" ht="15" customHeight="1" x14ac:dyDescent="0.25">
      <c r="A337" s="365"/>
      <c r="B337" s="369"/>
      <c r="C337" s="359" t="str">
        <f>IF(C338="","","Balise n°1")</f>
        <v>Balise n°1</v>
      </c>
      <c r="D337" s="360"/>
      <c r="E337" s="359" t="str">
        <f>IF(F338="","","Balise n°4")</f>
        <v/>
      </c>
      <c r="F337" s="360"/>
      <c r="G337" s="369"/>
      <c r="H337" s="369"/>
      <c r="I337" s="134"/>
      <c r="J337" s="369"/>
      <c r="K337" s="369"/>
      <c r="L337" s="359" t="str">
        <f>IF(L338="","","Balise n°1")</f>
        <v>Balise n°1</v>
      </c>
      <c r="M337" s="360"/>
      <c r="N337" s="359" t="str">
        <f>IF(O338="","","Balise n°4")</f>
        <v/>
      </c>
      <c r="O337" s="360"/>
      <c r="P337" s="370"/>
      <c r="Q337" s="364"/>
    </row>
    <row r="338" spans="1:17" ht="15" customHeight="1" x14ac:dyDescent="0.25">
      <c r="A338" s="365"/>
      <c r="B338" s="369"/>
      <c r="C338" s="109">
        <f>IF(INDEX('Balises - Cartes'!$B$9:$L$36,MATCH('Fiches de poinçonnages'!C333,'Balises - Cartes'!$B$9:$B$36,0),2)="","",INDEX('Balises - Cartes'!$B$9:$L$36,MATCH('Fiches de poinçonnages'!C333,'Balises - Cartes'!$B$9:$B$36,0),2))</f>
        <v>20</v>
      </c>
      <c r="D338" s="132">
        <f>TIME(,,((M368/1000/$F$39)*60+'Départ - Arrivée'!$AG$12)*60)</f>
        <v>1.0543981481481481E-2</v>
      </c>
      <c r="E338" s="132">
        <f>TIME(,,((M371/1000/$F$39)*60+'Départ - Arrivée'!$AG$12)*60+((M370/1000/$F$39)*60+'Départ - Arrivée'!$AG$12)*60+((M369/1000/$F$39)*60+'Départ - Arrivée'!$AG$12)*60+((M368/1000/$F$39)*60+'Départ - Arrivée'!$AG$12)*60)</f>
        <v>1.4710648148148148E-2</v>
      </c>
      <c r="F338" s="109" t="str">
        <f>IF(INDEX('Balises - Cartes'!$B$9:$L$36,MATCH('Fiches de poinçonnages'!C333,'Balises - Cartes'!$B$9:$B$36,0),5)="","",INDEX('Balises - Cartes'!$B$9:$L$36,MATCH('Fiches de poinçonnages'!C333,'Balises - Cartes'!$B$9:$B$36,0),5))</f>
        <v/>
      </c>
      <c r="G338" s="369"/>
      <c r="H338" s="369"/>
      <c r="I338" s="134"/>
      <c r="J338" s="369"/>
      <c r="K338" s="369"/>
      <c r="L338" s="109">
        <f>IF(INDEX('Balises - Cartes'!$B$9:$L$36,MATCH('Fiches de poinçonnages'!L333,'Balises - Cartes'!$B$9:$B$36,0),2)="","",INDEX('Balises - Cartes'!$B$9:$L$36,MATCH('Fiches de poinçonnages'!L333,'Balises - Cartes'!$B$9:$B$36,0),2))</f>
        <v>20</v>
      </c>
      <c r="M338" s="132">
        <f>TIME(,,((D368/1000/$F$39)*60+'Départ - Arrivée'!$AG$12)*60)</f>
        <v>1.0543981481481481E-2</v>
      </c>
      <c r="N338" s="132">
        <f>TIME(,,((D357/1000/$F$39)*60+'Départ - Arrivée'!$AG$12)*60+((D370/1000/$F$39)*60+'Départ - Arrivée'!$AG$12)*60+((D369/1000/$F$39)*60+'Départ - Arrivée'!$AG$12)*60+((D368/1000/$F$39)*60+'Départ - Arrivée'!$AG$12)*60)</f>
        <v>1.4710648148148148E-2</v>
      </c>
      <c r="O338" s="109" t="str">
        <f>IF(INDEX('Balises - Cartes'!$B$9:$L$36,MATCH('Fiches de poinçonnages'!L333,'Balises - Cartes'!$B$9:$B$36,0),5)="","",INDEX('Balises - Cartes'!$B$9:$L$36,MATCH('Fiches de poinçonnages'!L333,'Balises - Cartes'!$B$9:$B$36,0),5))</f>
        <v/>
      </c>
      <c r="P338" s="370"/>
      <c r="Q338" s="364"/>
    </row>
    <row r="339" spans="1:17" ht="15" customHeight="1" x14ac:dyDescent="0.25">
      <c r="A339" s="365"/>
      <c r="B339" s="369"/>
      <c r="C339" s="361" t="s">
        <v>113</v>
      </c>
      <c r="D339" s="362"/>
      <c r="E339" s="366" t="s">
        <v>114</v>
      </c>
      <c r="F339" s="367"/>
      <c r="G339" s="369"/>
      <c r="H339" s="369"/>
      <c r="I339" s="134"/>
      <c r="J339" s="369"/>
      <c r="K339" s="369"/>
      <c r="L339" s="361" t="s">
        <v>113</v>
      </c>
      <c r="M339" s="362"/>
      <c r="N339" s="366" t="s">
        <v>114</v>
      </c>
      <c r="O339" s="367"/>
      <c r="P339" s="370"/>
      <c r="Q339" s="364"/>
    </row>
    <row r="340" spans="1:17" ht="33" customHeight="1" x14ac:dyDescent="0.25">
      <c r="A340" s="365"/>
      <c r="B340" s="369"/>
      <c r="C340" s="356" t="str">
        <f>IF('Fiches de poinçonnages'!C338="","",INDEX('Description des balises'!$A$1:$C$76,MATCH('Fiches de poinçonnages'!C338,'Description des balises'!$A$1:$A$76,0),2))</f>
        <v>Pointe Nord-Est de la clairière</v>
      </c>
      <c r="D340" s="357"/>
      <c r="E340" s="356" t="str">
        <f>IF('Fiches de poinçonnages'!F338="","",INDEX('Description des balises'!$A$1:$C$76,MATCH('Fiches de poinçonnages'!F338,'Description des balises'!$A$1:$A$76,0),2))</f>
        <v/>
      </c>
      <c r="F340" s="357"/>
      <c r="G340" s="369"/>
      <c r="H340" s="369"/>
      <c r="I340" s="134"/>
      <c r="J340" s="369"/>
      <c r="K340" s="369"/>
      <c r="L340" s="356" t="str">
        <f>IF('Fiches de poinçonnages'!L338="","",INDEX('Description des balises'!$A$1:$C$76,MATCH('Fiches de poinçonnages'!L338,'Description des balises'!$A$1:$A$76,0),2))</f>
        <v>Pointe Nord-Est de la clairière</v>
      </c>
      <c r="M340" s="357"/>
      <c r="N340" s="356" t="str">
        <f>IF('Fiches de poinçonnages'!O338="","",INDEX('Description des balises'!$A$1:$C$76,MATCH('Fiches de poinçonnages'!O338,'Description des balises'!$A$1:$A$76,0),2))</f>
        <v/>
      </c>
      <c r="O340" s="357"/>
      <c r="P340" s="402"/>
      <c r="Q340" s="396"/>
    </row>
    <row r="341" spans="1:17" ht="15" customHeight="1" x14ac:dyDescent="0.25">
      <c r="A341" s="363"/>
      <c r="B341" s="360"/>
      <c r="C341" s="359" t="str">
        <f>IF(C342="","","Balise n°2")</f>
        <v/>
      </c>
      <c r="D341" s="360"/>
      <c r="E341" s="359" t="str">
        <f>IF(F342="","","Balise n°5")</f>
        <v/>
      </c>
      <c r="F341" s="360"/>
      <c r="G341" s="359"/>
      <c r="H341" s="360"/>
      <c r="I341" s="134"/>
      <c r="J341" s="363"/>
      <c r="K341" s="360"/>
      <c r="L341" s="359" t="str">
        <f>IF(L342="","","Balise n°2")</f>
        <v/>
      </c>
      <c r="M341" s="360"/>
      <c r="N341" s="359" t="str">
        <f>IF(O342="","","Balise n°5")</f>
        <v/>
      </c>
      <c r="O341" s="360"/>
      <c r="P341" s="359"/>
      <c r="Q341" s="363"/>
    </row>
    <row r="342" spans="1:17" ht="15" customHeight="1" x14ac:dyDescent="0.25">
      <c r="A342" s="364"/>
      <c r="B342" s="365"/>
      <c r="C342" s="109" t="str">
        <f>IF(INDEX('Balises - Cartes'!$B$9:$L$36,MATCH('Fiches de poinçonnages'!C333,'Balises - Cartes'!$B$9:$B$36,0),3)="","",INDEX('Balises - Cartes'!$B$9:$L$36,MATCH('Fiches de poinçonnages'!C333,'Balises - Cartes'!$B$9:$B$36,0),3))</f>
        <v/>
      </c>
      <c r="D342" s="132">
        <f>TIME(,,((M369/1000/$F$39)*60+'Départ - Arrivée'!$AG$12)*60+((M368/1000/$F$39)*60+'Départ - Arrivée'!$AG$12)*60)</f>
        <v>1.1932870370370371E-2</v>
      </c>
      <c r="E342" s="132">
        <f>TIME(,,((M372/1000/$F$39)*60+'Départ - Arrivée'!$AG$12)*60+((M371/1000/$F$39)*60+'Départ - Arrivée'!$AG$12)*60+((M370/1000/$F$39)*60+'Départ - Arrivée'!$AG$12)*60+((M369/1000/$F$39)*60+'Départ - Arrivée'!$AG$12)*60+((M368/1000/$F$39)*60+'Départ - Arrivée'!$AG$12)*60)</f>
        <v>1.6099537037037037E-2</v>
      </c>
      <c r="F342" s="109" t="str">
        <f>IF(INDEX('Balises - Cartes'!$B$9:$L$36,MATCH('Fiches de poinçonnages'!C333,'Balises - Cartes'!$B$9:$B$36,0),6)="","",INDEX('Balises - Cartes'!$B$9:$L$36,MATCH('Fiches de poinçonnages'!C333,'Balises - Cartes'!$B$9:$B$36,0),6))</f>
        <v/>
      </c>
      <c r="G342" s="370"/>
      <c r="H342" s="365"/>
      <c r="I342" s="134"/>
      <c r="J342" s="364"/>
      <c r="K342" s="365"/>
      <c r="L342" s="109" t="str">
        <f>IF(INDEX('Balises - Cartes'!$B$9:$L$36,MATCH('Fiches de poinçonnages'!L333,'Balises - Cartes'!$B$9:$B$36,0),3)="","",INDEX('Balises - Cartes'!$B$9:$L$36,MATCH('Fiches de poinçonnages'!L333,'Balises - Cartes'!$B$9:$B$36,0),3))</f>
        <v/>
      </c>
      <c r="M342" s="132">
        <f>TIME(,,((D369/1000/$F$39)*60+'Départ - Arrivée'!$AG$12)*60+((D368/1000/$F$39)*60+'Départ - Arrivée'!$AG$12)*60)</f>
        <v>1.1932870370370371E-2</v>
      </c>
      <c r="N342" s="132">
        <f>TIME(,,((D372/1000/$F$39)*60+'Départ - Arrivée'!$AG$12)*60+((D357/1000/$F$39)*60+'Départ - Arrivée'!$AG$12)*60+((D370/1000/$F$39)*60+'Départ - Arrivée'!$AG$12)*60+((D369/1000/$F$39)*60+'Départ - Arrivée'!$AG$12)*60+((D368/1000/$F$39)*60+'Départ - Arrivée'!$AG$12)*60)</f>
        <v>1.6099537037037037E-2</v>
      </c>
      <c r="O342" s="109" t="str">
        <f>IF(INDEX('Balises - Cartes'!$B$9:$L$36,MATCH('Fiches de poinçonnages'!L333,'Balises - Cartes'!$B$9:$B$36,0),6)="","",INDEX('Balises - Cartes'!$B$9:$L$36,MATCH('Fiches de poinçonnages'!L333,'Balises - Cartes'!$B$9:$B$36,0),6))</f>
        <v/>
      </c>
      <c r="P342" s="370"/>
      <c r="Q342" s="364"/>
    </row>
    <row r="343" spans="1:17" ht="15" customHeight="1" x14ac:dyDescent="0.25">
      <c r="A343" s="364"/>
      <c r="B343" s="365"/>
      <c r="C343" s="361" t="s">
        <v>113</v>
      </c>
      <c r="D343" s="362"/>
      <c r="E343" s="366" t="s">
        <v>114</v>
      </c>
      <c r="F343" s="367"/>
      <c r="G343" s="370"/>
      <c r="H343" s="365"/>
      <c r="I343" s="134"/>
      <c r="J343" s="364"/>
      <c r="K343" s="365"/>
      <c r="L343" s="361" t="s">
        <v>113</v>
      </c>
      <c r="M343" s="362"/>
      <c r="N343" s="366" t="s">
        <v>114</v>
      </c>
      <c r="O343" s="367"/>
      <c r="P343" s="370"/>
      <c r="Q343" s="364"/>
    </row>
    <row r="344" spans="1:17" ht="33" customHeight="1" x14ac:dyDescent="0.25">
      <c r="A344" s="364"/>
      <c r="B344" s="365"/>
      <c r="C344" s="356" t="str">
        <f>IF('Fiches de poinçonnages'!C342="","",INDEX('Description des balises'!$A$1:$C$76,MATCH('Fiches de poinçonnages'!C342,'Description des balises'!$A$1:$A$76,0),2))</f>
        <v/>
      </c>
      <c r="D344" s="357"/>
      <c r="E344" s="356" t="str">
        <f>IF('Fiches de poinçonnages'!F342="","",INDEX('Description des balises'!$A$1:$C$76,MATCH('Fiches de poinçonnages'!F342,'Description des balises'!$A$1:$A$76,0),2))</f>
        <v/>
      </c>
      <c r="F344" s="357"/>
      <c r="G344" s="370"/>
      <c r="H344" s="365"/>
      <c r="I344" s="134"/>
      <c r="J344" s="364"/>
      <c r="K344" s="365"/>
      <c r="L344" s="356" t="str">
        <f>IF('Fiches de poinçonnages'!L342="","",INDEX('Description des balises'!$A$1:$C$76,MATCH('Fiches de poinçonnages'!L342,'Description des balises'!$A$1:$A$76,0),2))</f>
        <v/>
      </c>
      <c r="M344" s="357"/>
      <c r="N344" s="356" t="str">
        <f>IF('Fiches de poinçonnages'!O342="","",INDEX('Description des balises'!$A$1:$C$76,MATCH('Fiches de poinçonnages'!O342,'Description des balises'!$A$1:$A$76,0),2))</f>
        <v/>
      </c>
      <c r="O344" s="357"/>
      <c r="P344" s="402"/>
      <c r="Q344" s="396"/>
    </row>
    <row r="345" spans="1:17" ht="15" customHeight="1" x14ac:dyDescent="0.25">
      <c r="A345" s="363"/>
      <c r="B345" s="360"/>
      <c r="C345" s="359" t="str">
        <f>IF(C346="","","Balise n°3")</f>
        <v/>
      </c>
      <c r="D345" s="360"/>
      <c r="E345" s="359" t="str">
        <f>IF(F346="","","Balise n°6")</f>
        <v/>
      </c>
      <c r="F345" s="360"/>
      <c r="G345" s="363"/>
      <c r="H345" s="360"/>
      <c r="I345" s="134"/>
      <c r="J345" s="363"/>
      <c r="K345" s="360"/>
      <c r="L345" s="359" t="str">
        <f>IF(L346="","","Balise n°3")</f>
        <v/>
      </c>
      <c r="M345" s="360"/>
      <c r="N345" s="359" t="str">
        <f>IF(O346="","","Balise n°6")</f>
        <v/>
      </c>
      <c r="O345" s="360"/>
      <c r="P345" s="363"/>
      <c r="Q345" s="363"/>
    </row>
    <row r="346" spans="1:17" ht="15" customHeight="1" x14ac:dyDescent="0.25">
      <c r="A346" s="364"/>
      <c r="B346" s="365"/>
      <c r="C346" s="109" t="str">
        <f>IF(INDEX('Balises - Cartes'!$B$9:$L$36,MATCH('Fiches de poinçonnages'!C333,'Balises - Cartes'!$B$9:$B$36,0),4)="","",INDEX('Balises - Cartes'!$B$9:$L$36,MATCH('Fiches de poinçonnages'!C333,'Balises - Cartes'!$B$9:$B$36,0),4))</f>
        <v/>
      </c>
      <c r="D346" s="132">
        <f>TIME(,,((M370/1000/$F$39)*60+'Départ - Arrivée'!$AG$12)*60+((M369/1000/$F$39)*60+'Départ - Arrivée'!$AG$12)*60+((M368/1000/$F$39)*60+'Départ - Arrivée'!$AG$12)*60)</f>
        <v>1.3321759259259261E-2</v>
      </c>
      <c r="E346" s="132">
        <f>TIME(,,((M373/1000/$F$39)*60+'Départ - Arrivée'!$AG$12)*60+((M372/1000/$F$39)*60+'Départ - Arrivée'!$AG$12)*60+((M371/1000/$F$39)*60+'Départ - Arrivée'!$AG$12)*60+((M370/1000/$F$39)*60+'Départ - Arrivée'!$AG$12)*60+((M369/1000/$F$39)*60+'Départ - Arrivée'!$AG$12)*60+((M368/1000/$F$39)*60+'Départ - Arrivée'!$AG$12)*60)</f>
        <v>1.7488425925925925E-2</v>
      </c>
      <c r="F346" s="109" t="str">
        <f>IF(INDEX('Balises - Cartes'!$B$9:$L$36,MATCH('Fiches de poinçonnages'!C333,'Balises - Cartes'!$B$9:$B$36,0),7)="","",INDEX('Balises - Cartes'!$B$9:$L$36,MATCH('Fiches de poinçonnages'!C333,'Balises - Cartes'!$B$9:$B$36,0),7))</f>
        <v/>
      </c>
      <c r="G346" s="364"/>
      <c r="H346" s="365"/>
      <c r="I346" s="134"/>
      <c r="J346" s="364"/>
      <c r="K346" s="365"/>
      <c r="L346" s="109" t="str">
        <f>IF(INDEX('Balises - Cartes'!$B$9:$L$36,MATCH('Fiches de poinçonnages'!L333,'Balises - Cartes'!$B$9:$B$36,0),4)="","",INDEX('Balises - Cartes'!$B$9:$L$36,MATCH('Fiches de poinçonnages'!L333,'Balises - Cartes'!$B$9:$B$36,0),4))</f>
        <v/>
      </c>
      <c r="M346" s="132">
        <f>TIME(,,((D370/1000/$F$39)*60+'Départ - Arrivée'!$AG$12)*60+((D369/1000/$F$39)*60+'Départ - Arrivée'!$AG$12)*60+((D368/1000/$F$39)*60+'Départ - Arrivée'!$AG$12)*60)</f>
        <v>1.3321759259259261E-2</v>
      </c>
      <c r="N346" s="132">
        <f>TIME(,,((D373/1000/$F$39)*60+'Départ - Arrivée'!$AG$12)*60+((D372/1000/$F$39)*60+'Départ - Arrivée'!$AG$12)*60+((D357/1000/$F$39)*60+'Départ - Arrivée'!$AG$12)*60+((D370/1000/$F$39)*60+'Départ - Arrivée'!$AG$12)*60+((D369/1000/$F$39)*60+'Départ - Arrivée'!$AG$12)*60+((D368/1000/$F$39)*60+'Départ - Arrivée'!$AG$12)*60)</f>
        <v>1.7488425925925925E-2</v>
      </c>
      <c r="O346" s="109" t="str">
        <f>IF(INDEX('Balises - Cartes'!$B$9:$L$36,MATCH('Fiches de poinçonnages'!L333,'Balises - Cartes'!$B$9:$B$36,0),7)="","",INDEX('Balises - Cartes'!$B$9:$L$36,MATCH('Fiches de poinçonnages'!L333,'Balises - Cartes'!$B$9:$B$36,0),7))</f>
        <v/>
      </c>
      <c r="P346" s="364"/>
      <c r="Q346" s="364"/>
    </row>
    <row r="347" spans="1:17" ht="15" customHeight="1" x14ac:dyDescent="0.25">
      <c r="A347" s="364"/>
      <c r="B347" s="365"/>
      <c r="C347" s="361" t="s">
        <v>113</v>
      </c>
      <c r="D347" s="381"/>
      <c r="E347" s="366" t="s">
        <v>114</v>
      </c>
      <c r="F347" s="367"/>
      <c r="G347" s="364"/>
      <c r="H347" s="365"/>
      <c r="I347" s="134"/>
      <c r="J347" s="364"/>
      <c r="K347" s="365"/>
      <c r="L347" s="361" t="s">
        <v>113</v>
      </c>
      <c r="M347" s="381"/>
      <c r="N347" s="366" t="s">
        <v>114</v>
      </c>
      <c r="O347" s="367"/>
      <c r="P347" s="364"/>
      <c r="Q347" s="364"/>
    </row>
    <row r="348" spans="1:17" ht="33" customHeight="1" x14ac:dyDescent="0.25">
      <c r="A348" s="396"/>
      <c r="B348" s="397"/>
      <c r="C348" s="376" t="str">
        <f>IF('Fiches de poinçonnages'!C346="","",INDEX('Description des balises'!$A$1:$C$76,MATCH('Fiches de poinçonnages'!C346,'Description des balises'!$A$1:$A$76,0),2))</f>
        <v/>
      </c>
      <c r="D348" s="377"/>
      <c r="E348" s="376" t="str">
        <f>IF('Fiches de poinçonnages'!F346="","",INDEX('Description des balises'!$A$1:$C$76,MATCH('Fiches de poinçonnages'!F346,'Description des balises'!$A$1:$A$76,0),2))</f>
        <v/>
      </c>
      <c r="F348" s="377"/>
      <c r="G348" s="396"/>
      <c r="H348" s="397"/>
      <c r="I348" s="108"/>
      <c r="J348" s="396"/>
      <c r="K348" s="397"/>
      <c r="L348" s="376" t="str">
        <f>IF('Fiches de poinçonnages'!L346="","",INDEX('Description des balises'!$A$1:$C$76,MATCH('Fiches de poinçonnages'!L346,'Description des balises'!$A$1:$A$76,0),2))</f>
        <v/>
      </c>
      <c r="M348" s="377"/>
      <c r="N348" s="376" t="str">
        <f>IF('Fiches de poinçonnages'!O346="","",INDEX('Description des balises'!$A$1:$C$76,MATCH('Fiches de poinçonnages'!O346,'Description des balises'!$A$1:$A$76,0),2))</f>
        <v/>
      </c>
      <c r="O348" s="377"/>
      <c r="P348" s="396"/>
      <c r="Q348" s="396"/>
    </row>
    <row r="349" spans="1:17" ht="15" customHeight="1" x14ac:dyDescent="0.25">
      <c r="A349" s="395"/>
      <c r="B349" s="395"/>
      <c r="C349" s="394"/>
      <c r="D349" s="394"/>
      <c r="E349" s="394"/>
      <c r="F349" s="394"/>
      <c r="G349" s="395"/>
      <c r="H349" s="395"/>
      <c r="I349" s="135"/>
      <c r="J349" s="394"/>
      <c r="K349" s="394"/>
      <c r="L349" s="394"/>
      <c r="M349" s="394"/>
      <c r="N349" s="394"/>
      <c r="O349" s="394"/>
      <c r="P349" s="394"/>
      <c r="Q349" s="394"/>
    </row>
    <row r="350" spans="1:17" ht="21" customHeight="1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</row>
    <row r="351" spans="1:17" ht="21" customHeight="1" x14ac:dyDescent="0.25">
      <c r="A351" s="77"/>
      <c r="B351" s="421" t="str">
        <f>'Balises - Cartes'!$B$2</f>
        <v>(nom de votre établissement)</v>
      </c>
      <c r="C351" s="421"/>
      <c r="D351" s="421"/>
      <c r="E351" s="421"/>
      <c r="F351" s="421"/>
      <c r="G351" s="421"/>
      <c r="H351" s="77"/>
      <c r="I351" s="77"/>
      <c r="J351" s="77"/>
      <c r="K351" s="421" t="str">
        <f>'Balises - Cartes'!$B$2</f>
        <v>(nom de votre établissement)</v>
      </c>
      <c r="L351" s="421"/>
      <c r="M351" s="421"/>
      <c r="N351" s="421"/>
      <c r="O351" s="421"/>
      <c r="P351" s="421"/>
    </row>
    <row r="352" spans="1:17" ht="21" customHeight="1" x14ac:dyDescent="0.25">
      <c r="A352" s="77"/>
      <c r="B352" s="405" t="s">
        <v>20</v>
      </c>
      <c r="C352" s="406"/>
      <c r="D352" s="407"/>
      <c r="E352" s="416" t="str">
        <f>$E$37</f>
        <v>Niveaux</v>
      </c>
      <c r="F352" s="417" t="s">
        <v>12</v>
      </c>
      <c r="G352" s="417" t="str">
        <f>$G$37</f>
        <v>Temps (min:sec)</v>
      </c>
      <c r="H352" s="77"/>
      <c r="I352" s="77"/>
      <c r="J352" s="77"/>
      <c r="K352" s="405" t="s">
        <v>20</v>
      </c>
      <c r="L352" s="406"/>
      <c r="M352" s="407"/>
      <c r="N352" s="416" t="str">
        <f>$E$37</f>
        <v>Niveaux</v>
      </c>
      <c r="O352" s="417" t="s">
        <v>12</v>
      </c>
      <c r="P352" s="417" t="str">
        <f>$G$37</f>
        <v>Temps (min:sec)</v>
      </c>
    </row>
    <row r="353" spans="1:16" ht="21" customHeight="1" x14ac:dyDescent="0.25">
      <c r="A353" s="77"/>
      <c r="B353" s="408"/>
      <c r="C353" s="409"/>
      <c r="D353" s="410"/>
      <c r="E353" s="416"/>
      <c r="F353" s="418"/>
      <c r="G353" s="418"/>
      <c r="H353" s="77"/>
      <c r="I353" s="77"/>
      <c r="J353" s="77"/>
      <c r="K353" s="408"/>
      <c r="L353" s="409"/>
      <c r="M353" s="410"/>
      <c r="N353" s="416"/>
      <c r="O353" s="418"/>
      <c r="P353" s="418"/>
    </row>
    <row r="354" spans="1:16" ht="21" customHeight="1" x14ac:dyDescent="0.25">
      <c r="A354" s="77"/>
      <c r="B354" s="414" t="s">
        <v>39</v>
      </c>
      <c r="C354" s="415"/>
      <c r="D354" s="96">
        <f>'E11'!$N$99</f>
        <v>393.48707729733638</v>
      </c>
      <c r="E354" s="97" t="str">
        <f>$E$39</f>
        <v>Marche</v>
      </c>
      <c r="F354" s="114">
        <f>'E11'!$J$88</f>
        <v>8</v>
      </c>
      <c r="G354" s="115">
        <f>'E11'!$K$88</f>
        <v>5.4861111111111117E-3</v>
      </c>
      <c r="H354" s="77"/>
      <c r="I354" s="77"/>
      <c r="J354" s="77"/>
      <c r="K354" s="414" t="s">
        <v>39</v>
      </c>
      <c r="L354" s="415"/>
      <c r="M354" s="96">
        <f>'E10'!$N$99</f>
        <v>393.48707729733638</v>
      </c>
      <c r="N354" s="97" t="str">
        <f>$E$39</f>
        <v>Marche</v>
      </c>
      <c r="O354" s="114">
        <f>'E10'!$J$88</f>
        <v>8</v>
      </c>
      <c r="P354" s="115">
        <f>'E10'!$K$88</f>
        <v>5.4861111111111117E-3</v>
      </c>
    </row>
    <row r="355" spans="1:16" ht="21" customHeight="1" x14ac:dyDescent="0.25">
      <c r="A355" s="77"/>
      <c r="B355" s="422" t="s">
        <v>38</v>
      </c>
      <c r="C355" s="423"/>
      <c r="D355" s="96">
        <f>'E11'!$N$100</f>
        <v>0</v>
      </c>
      <c r="E355" s="97">
        <f>$E$40</f>
        <v>1</v>
      </c>
      <c r="F355" s="114">
        <f>'E11'!$J$90</f>
        <v>9</v>
      </c>
      <c r="G355" s="115">
        <f>'E11'!$K$90</f>
        <v>5.0231481481481481E-3</v>
      </c>
      <c r="H355" s="77"/>
      <c r="I355" s="77"/>
      <c r="J355" s="77"/>
      <c r="K355" s="422" t="s">
        <v>38</v>
      </c>
      <c r="L355" s="423"/>
      <c r="M355" s="96">
        <f>'E10'!$N$100</f>
        <v>0</v>
      </c>
      <c r="N355" s="97">
        <f>$E$40</f>
        <v>1</v>
      </c>
      <c r="O355" s="114">
        <f>'E10'!$J$90</f>
        <v>9</v>
      </c>
      <c r="P355" s="115">
        <f>'E10'!$K$90</f>
        <v>5.0231481481481481E-3</v>
      </c>
    </row>
    <row r="356" spans="1:16" ht="21" customHeight="1" x14ac:dyDescent="0.25">
      <c r="A356" s="77"/>
      <c r="B356" s="422" t="s">
        <v>37</v>
      </c>
      <c r="C356" s="423"/>
      <c r="D356" s="96">
        <f>'E11'!$N$101</f>
        <v>0</v>
      </c>
      <c r="E356" s="97">
        <f>$E$41</f>
        <v>2</v>
      </c>
      <c r="F356" s="114">
        <f>'E11'!$J$92</f>
        <v>10</v>
      </c>
      <c r="G356" s="115">
        <f>'E11'!$K$92</f>
        <v>4.6643518518518518E-3</v>
      </c>
      <c r="H356" s="77"/>
      <c r="I356" s="77"/>
      <c r="J356" s="77"/>
      <c r="K356" s="422" t="s">
        <v>37</v>
      </c>
      <c r="L356" s="423"/>
      <c r="M356" s="96">
        <f>'E10'!$N$101</f>
        <v>0</v>
      </c>
      <c r="N356" s="97">
        <f>$E$41</f>
        <v>2</v>
      </c>
      <c r="O356" s="114">
        <f>'E10'!$J$92</f>
        <v>10</v>
      </c>
      <c r="P356" s="115">
        <f>'E10'!$K$92</f>
        <v>4.6643518518518518E-3</v>
      </c>
    </row>
    <row r="357" spans="1:16" ht="21" customHeight="1" x14ac:dyDescent="0.25">
      <c r="A357" s="77"/>
      <c r="B357" s="422" t="s">
        <v>36</v>
      </c>
      <c r="C357" s="423"/>
      <c r="D357" s="96">
        <f>'E11'!$N$102</f>
        <v>0</v>
      </c>
      <c r="E357" s="97">
        <f>$E$42</f>
        <v>3</v>
      </c>
      <c r="F357" s="114">
        <f>'E11'!$J$94</f>
        <v>11</v>
      </c>
      <c r="G357" s="115">
        <f>'E11'!$K$94</f>
        <v>4.363425925925926E-3</v>
      </c>
      <c r="H357" s="77"/>
      <c r="I357" s="77"/>
      <c r="J357" s="77"/>
      <c r="K357" s="422" t="s">
        <v>36</v>
      </c>
      <c r="L357" s="423"/>
      <c r="M357" s="96">
        <f>'E10'!$N$102</f>
        <v>0</v>
      </c>
      <c r="N357" s="97">
        <f>$E$42</f>
        <v>3</v>
      </c>
      <c r="O357" s="114">
        <f>'E10'!$J$94</f>
        <v>11</v>
      </c>
      <c r="P357" s="115">
        <f>'E10'!$K$94</f>
        <v>4.363425925925926E-3</v>
      </c>
    </row>
    <row r="358" spans="1:16" ht="21" customHeight="1" x14ac:dyDescent="0.25">
      <c r="A358" s="77"/>
      <c r="B358" s="398" t="s">
        <v>117</v>
      </c>
      <c r="C358" s="399"/>
      <c r="D358" s="96">
        <f>'E11'!$N$103</f>
        <v>0</v>
      </c>
      <c r="E358" s="97">
        <f>$E$43</f>
        <v>4</v>
      </c>
      <c r="F358" s="114">
        <f>'E11'!$J$96</f>
        <v>12</v>
      </c>
      <c r="G358" s="115">
        <f>'E11'!$K$96</f>
        <v>4.1203703703703706E-3</v>
      </c>
      <c r="H358" s="77"/>
      <c r="I358" s="77"/>
      <c r="J358" s="77"/>
      <c r="K358" s="398" t="s">
        <v>117</v>
      </c>
      <c r="L358" s="399"/>
      <c r="M358" s="96">
        <f>'E10'!$N$103</f>
        <v>0</v>
      </c>
      <c r="N358" s="97">
        <f>$E$43</f>
        <v>4</v>
      </c>
      <c r="O358" s="114">
        <f>'E10'!$J$96</f>
        <v>12</v>
      </c>
      <c r="P358" s="115">
        <f>'E10'!$K$96</f>
        <v>4.1203703703703706E-3</v>
      </c>
    </row>
    <row r="359" spans="1:16" ht="21" customHeight="1" x14ac:dyDescent="0.25">
      <c r="A359" s="77"/>
      <c r="B359" s="398" t="s">
        <v>118</v>
      </c>
      <c r="C359" s="399"/>
      <c r="D359" s="96">
        <f>'E11'!$N$104</f>
        <v>0</v>
      </c>
      <c r="E359" s="97">
        <f>$E$44</f>
        <v>5</v>
      </c>
      <c r="F359" s="114">
        <f>'E11'!$J$98</f>
        <v>13</v>
      </c>
      <c r="G359" s="115">
        <f>'E11'!$K$98</f>
        <v>3.9004629629629628E-3</v>
      </c>
      <c r="H359" s="77"/>
      <c r="I359" s="77"/>
      <c r="J359" s="77"/>
      <c r="K359" s="398" t="s">
        <v>118</v>
      </c>
      <c r="L359" s="399"/>
      <c r="M359" s="96">
        <f>'E10'!$N$104</f>
        <v>0</v>
      </c>
      <c r="N359" s="97">
        <f>$E$44</f>
        <v>5</v>
      </c>
      <c r="O359" s="114">
        <f>'E10'!$J$98</f>
        <v>13</v>
      </c>
      <c r="P359" s="115">
        <f>'E10'!$K$98</f>
        <v>3.9004629629629628E-3</v>
      </c>
    </row>
    <row r="360" spans="1:16" ht="21" customHeight="1" x14ac:dyDescent="0.25">
      <c r="A360" s="77"/>
      <c r="B360" s="414" t="s">
        <v>112</v>
      </c>
      <c r="C360" s="415"/>
      <c r="D360" s="96">
        <f>'E11'!$N$105</f>
        <v>393.48707729733638</v>
      </c>
      <c r="E360" s="97">
        <f>$E$45</f>
        <v>6</v>
      </c>
      <c r="F360" s="114">
        <f>'E11'!$J$100</f>
        <v>14</v>
      </c>
      <c r="G360" s="115">
        <f>'E11'!$K$100</f>
        <v>3.7268518518518514E-3</v>
      </c>
      <c r="H360" s="77"/>
      <c r="I360" s="77"/>
      <c r="J360" s="77"/>
      <c r="K360" s="414" t="s">
        <v>112</v>
      </c>
      <c r="L360" s="415"/>
      <c r="M360" s="96">
        <f>'E10'!$N$105</f>
        <v>393.48707729733638</v>
      </c>
      <c r="N360" s="97">
        <f>$E$45</f>
        <v>6</v>
      </c>
      <c r="O360" s="114">
        <f>'E10'!$J$100</f>
        <v>14</v>
      </c>
      <c r="P360" s="115">
        <f>'E10'!$K$100</f>
        <v>3.7268518518518514E-3</v>
      </c>
    </row>
    <row r="361" spans="1:16" ht="21" customHeight="1" x14ac:dyDescent="0.25">
      <c r="A361" s="77"/>
      <c r="B361" s="388" t="s">
        <v>116</v>
      </c>
      <c r="C361" s="390">
        <f>'E11'!$P$102</f>
        <v>786.97415459467277</v>
      </c>
      <c r="D361" s="392" t="s">
        <v>10</v>
      </c>
      <c r="E361" s="97">
        <f>$E$46</f>
        <v>7</v>
      </c>
      <c r="F361" s="114">
        <f>'E11'!$J$102</f>
        <v>15</v>
      </c>
      <c r="G361" s="115">
        <f>'E11'!$K$102</f>
        <v>3.5648148148148154E-3</v>
      </c>
      <c r="H361" s="77"/>
      <c r="I361" s="77"/>
      <c r="J361" s="77"/>
      <c r="K361" s="388" t="s">
        <v>116</v>
      </c>
      <c r="L361" s="390">
        <f>'E10'!$P$102</f>
        <v>786.97415459467277</v>
      </c>
      <c r="M361" s="392" t="s">
        <v>10</v>
      </c>
      <c r="N361" s="97">
        <f>$E$46</f>
        <v>7</v>
      </c>
      <c r="O361" s="114">
        <f>'E10'!$J$102</f>
        <v>15</v>
      </c>
      <c r="P361" s="115">
        <f>'E10'!$K$102</f>
        <v>3.5648148148148154E-3</v>
      </c>
    </row>
    <row r="362" spans="1:16" ht="21" customHeight="1" x14ac:dyDescent="0.25">
      <c r="B362" s="389"/>
      <c r="C362" s="391"/>
      <c r="D362" s="393"/>
      <c r="E362" s="97">
        <f>$E$47</f>
        <v>8</v>
      </c>
      <c r="F362" s="114">
        <f>'E11'!$J$104</f>
        <v>16</v>
      </c>
      <c r="G362" s="115">
        <f>'E11'!$K$104</f>
        <v>3.4375E-3</v>
      </c>
      <c r="K362" s="389"/>
      <c r="L362" s="391"/>
      <c r="M362" s="393"/>
      <c r="N362" s="97">
        <f>$E$47</f>
        <v>8</v>
      </c>
      <c r="O362" s="114">
        <f>'E10'!$J$104</f>
        <v>16</v>
      </c>
      <c r="P362" s="115">
        <f>'E10'!$K$104</f>
        <v>3.4375E-3</v>
      </c>
    </row>
    <row r="363" spans="1:16" ht="21" customHeight="1" x14ac:dyDescent="0.25">
      <c r="B363" s="374" t="s">
        <v>122</v>
      </c>
      <c r="C363" s="374"/>
      <c r="D363" s="98" t="str">
        <f>'Départ - Arrivée'!$AE$12</f>
        <v>Vestiaire Sud</v>
      </c>
      <c r="K363" s="374" t="s">
        <v>122</v>
      </c>
      <c r="L363" s="374"/>
      <c r="M363" s="98" t="str">
        <f>'Départ - Arrivée'!$AE$12</f>
        <v>Vestiaire Sud</v>
      </c>
    </row>
    <row r="364" spans="1:16" ht="21" customHeight="1" x14ac:dyDescent="0.25">
      <c r="B364" s="98"/>
      <c r="C364" s="98"/>
      <c r="D364" s="98"/>
      <c r="E364" s="98"/>
      <c r="F364" s="98"/>
      <c r="G364" s="98"/>
    </row>
    <row r="365" spans="1:16" ht="21" customHeight="1" x14ac:dyDescent="0.25">
      <c r="B365" s="421" t="str">
        <f>'Balises - Cartes'!$B$2</f>
        <v>(nom de votre établissement)</v>
      </c>
      <c r="C365" s="421"/>
      <c r="D365" s="421"/>
      <c r="E365" s="421"/>
      <c r="F365" s="421"/>
      <c r="G365" s="421"/>
      <c r="K365" s="421" t="str">
        <f>'Balises - Cartes'!$B$2</f>
        <v>(nom de votre établissement)</v>
      </c>
      <c r="L365" s="421"/>
      <c r="M365" s="421"/>
      <c r="N365" s="421"/>
      <c r="O365" s="421"/>
      <c r="P365" s="421"/>
    </row>
    <row r="366" spans="1:16" ht="21" customHeight="1" x14ac:dyDescent="0.25">
      <c r="B366" s="405" t="s">
        <v>20</v>
      </c>
      <c r="C366" s="406"/>
      <c r="D366" s="407"/>
      <c r="E366" s="416" t="str">
        <f>$E$37</f>
        <v>Niveaux</v>
      </c>
      <c r="F366" s="417" t="s">
        <v>12</v>
      </c>
      <c r="G366" s="417" t="str">
        <f>$G$37</f>
        <v>Temps (min:sec)</v>
      </c>
      <c r="K366" s="405" t="s">
        <v>20</v>
      </c>
      <c r="L366" s="406"/>
      <c r="M366" s="407"/>
      <c r="N366" s="416" t="str">
        <f>$E$37</f>
        <v>Niveaux</v>
      </c>
      <c r="O366" s="417" t="s">
        <v>12</v>
      </c>
      <c r="P366" s="417" t="str">
        <f>$G$37</f>
        <v>Temps (min:sec)</v>
      </c>
    </row>
    <row r="367" spans="1:16" ht="21" customHeight="1" x14ac:dyDescent="0.25">
      <c r="B367" s="408"/>
      <c r="C367" s="409"/>
      <c r="D367" s="410"/>
      <c r="E367" s="416"/>
      <c r="F367" s="418"/>
      <c r="G367" s="418"/>
      <c r="K367" s="408"/>
      <c r="L367" s="409"/>
      <c r="M367" s="410"/>
      <c r="N367" s="416"/>
      <c r="O367" s="418"/>
      <c r="P367" s="418"/>
    </row>
    <row r="368" spans="1:16" ht="21" customHeight="1" x14ac:dyDescent="0.25">
      <c r="B368" s="414" t="s">
        <v>39</v>
      </c>
      <c r="C368" s="415"/>
      <c r="D368" s="96">
        <f>'F2'!$D$39</f>
        <v>1758.9680371172183</v>
      </c>
      <c r="E368" s="97" t="str">
        <f>$E$39</f>
        <v>Marche</v>
      </c>
      <c r="F368" s="114">
        <f>'F2'!$P$37</f>
        <v>8</v>
      </c>
      <c r="G368" s="115">
        <f>'F2'!$Q$37</f>
        <v>1.9710648148148147E-2</v>
      </c>
      <c r="K368" s="414" t="s">
        <v>39</v>
      </c>
      <c r="L368" s="415"/>
      <c r="M368" s="96">
        <f>'F1'!$D$39</f>
        <v>1758.9680371172183</v>
      </c>
      <c r="N368" s="97" t="str">
        <f>$E$39</f>
        <v>Marche</v>
      </c>
      <c r="O368" s="114">
        <f>'F1'!$P$37</f>
        <v>8</v>
      </c>
      <c r="P368" s="115">
        <f>'F1'!$Q$37</f>
        <v>1.9710648148148147E-2</v>
      </c>
    </row>
    <row r="369" spans="1:17" ht="21" customHeight="1" x14ac:dyDescent="0.25">
      <c r="B369" s="422" t="s">
        <v>38</v>
      </c>
      <c r="C369" s="423"/>
      <c r="D369" s="96">
        <f>'F2'!$D$40</f>
        <v>0</v>
      </c>
      <c r="E369" s="97">
        <f>$E$40</f>
        <v>1</v>
      </c>
      <c r="F369" s="114">
        <f>'F2'!$P$38</f>
        <v>9</v>
      </c>
      <c r="G369" s="115">
        <f>'F2'!$Q$38</f>
        <v>1.7673611111111109E-2</v>
      </c>
      <c r="K369" s="422" t="s">
        <v>38</v>
      </c>
      <c r="L369" s="423"/>
      <c r="M369" s="96">
        <f>'F1'!$D$40</f>
        <v>0</v>
      </c>
      <c r="N369" s="97">
        <f>$E$40</f>
        <v>1</v>
      </c>
      <c r="O369" s="114">
        <f>'F1'!$P$38</f>
        <v>9</v>
      </c>
      <c r="P369" s="115">
        <f>'F1'!$Q$38</f>
        <v>1.7673611111111109E-2</v>
      </c>
    </row>
    <row r="370" spans="1:17" ht="21" customHeight="1" x14ac:dyDescent="0.25">
      <c r="B370" s="422" t="s">
        <v>37</v>
      </c>
      <c r="C370" s="423"/>
      <c r="D370" s="96">
        <f>'F2'!$D$41</f>
        <v>0</v>
      </c>
      <c r="E370" s="97">
        <f>$E$41</f>
        <v>2</v>
      </c>
      <c r="F370" s="114">
        <f>'F2'!$P$39</f>
        <v>10</v>
      </c>
      <c r="G370" s="115">
        <f>'F2'!$Q$39</f>
        <v>1.6041666666666666E-2</v>
      </c>
      <c r="K370" s="422" t="s">
        <v>37</v>
      </c>
      <c r="L370" s="423"/>
      <c r="M370" s="96">
        <f>'F1'!$D$41</f>
        <v>0</v>
      </c>
      <c r="N370" s="97">
        <f>$E$41</f>
        <v>2</v>
      </c>
      <c r="O370" s="114">
        <f>'F1'!$P$39</f>
        <v>10</v>
      </c>
      <c r="P370" s="115">
        <f>'F1'!$Q$39</f>
        <v>1.6041666666666666E-2</v>
      </c>
    </row>
    <row r="371" spans="1:17" ht="21" customHeight="1" x14ac:dyDescent="0.25">
      <c r="B371" s="422" t="s">
        <v>36</v>
      </c>
      <c r="C371" s="423"/>
      <c r="D371" s="96">
        <f>'F2'!$D$42</f>
        <v>0</v>
      </c>
      <c r="E371" s="97">
        <f>$E$42</f>
        <v>3</v>
      </c>
      <c r="F371" s="114">
        <f>'F2'!$P$40</f>
        <v>11</v>
      </c>
      <c r="G371" s="115">
        <f>'F2'!$Q$40</f>
        <v>1.4710648148148148E-2</v>
      </c>
      <c r="K371" s="422" t="s">
        <v>36</v>
      </c>
      <c r="L371" s="423"/>
      <c r="M371" s="96">
        <f>'F1'!$D$42</f>
        <v>0</v>
      </c>
      <c r="N371" s="97">
        <f>$E$42</f>
        <v>3</v>
      </c>
      <c r="O371" s="114">
        <f>'F1'!$P$40</f>
        <v>11</v>
      </c>
      <c r="P371" s="115">
        <f>'F1'!$Q$40</f>
        <v>1.4710648148148148E-2</v>
      </c>
    </row>
    <row r="372" spans="1:17" ht="21" customHeight="1" x14ac:dyDescent="0.25">
      <c r="B372" s="398" t="s">
        <v>117</v>
      </c>
      <c r="C372" s="399"/>
      <c r="D372" s="96">
        <f>'F2'!$D$43</f>
        <v>0</v>
      </c>
      <c r="E372" s="97">
        <f>$E$43</f>
        <v>4</v>
      </c>
      <c r="F372" s="114">
        <f>'F2'!$P$41</f>
        <v>12</v>
      </c>
      <c r="G372" s="115">
        <f>'F2'!$Q$41</f>
        <v>1.3599537037037037E-2</v>
      </c>
      <c r="K372" s="398" t="s">
        <v>117</v>
      </c>
      <c r="L372" s="399"/>
      <c r="M372" s="96">
        <f>'F1'!$D$43</f>
        <v>0</v>
      </c>
      <c r="N372" s="97">
        <f>$E$43</f>
        <v>4</v>
      </c>
      <c r="O372" s="114">
        <f>'F1'!$P$41</f>
        <v>12</v>
      </c>
      <c r="P372" s="115">
        <f>'F1'!$Q$41</f>
        <v>1.3599537037037037E-2</v>
      </c>
    </row>
    <row r="373" spans="1:17" ht="21" customHeight="1" x14ac:dyDescent="0.25">
      <c r="B373" s="398" t="s">
        <v>118</v>
      </c>
      <c r="C373" s="399"/>
      <c r="D373" s="96">
        <f>'F2'!$D$44</f>
        <v>0</v>
      </c>
      <c r="E373" s="97">
        <f>$E$44</f>
        <v>5</v>
      </c>
      <c r="F373" s="114">
        <f>'F2'!$P$42</f>
        <v>13</v>
      </c>
      <c r="G373" s="115">
        <f>'F2'!$Q$42</f>
        <v>1.2662037037037039E-2</v>
      </c>
      <c r="K373" s="398" t="s">
        <v>118</v>
      </c>
      <c r="L373" s="399"/>
      <c r="M373" s="96">
        <f>'F1'!$D$44</f>
        <v>0</v>
      </c>
      <c r="N373" s="97">
        <f>$E$44</f>
        <v>5</v>
      </c>
      <c r="O373" s="114">
        <f>'F1'!$P$42</f>
        <v>13</v>
      </c>
      <c r="P373" s="115">
        <f>'F1'!$Q$42</f>
        <v>1.2662037037037039E-2</v>
      </c>
    </row>
    <row r="374" spans="1:17" ht="21" customHeight="1" x14ac:dyDescent="0.25">
      <c r="B374" s="414" t="s">
        <v>112</v>
      </c>
      <c r="C374" s="415"/>
      <c r="D374" s="96">
        <f>'F2'!$D$45</f>
        <v>1758.9680371172183</v>
      </c>
      <c r="E374" s="97">
        <f>$E$45</f>
        <v>6</v>
      </c>
      <c r="F374" s="114">
        <f>'F2'!$P$43</f>
        <v>14</v>
      </c>
      <c r="G374" s="115">
        <f>'F2'!$Q$43</f>
        <v>1.1851851851851851E-2</v>
      </c>
      <c r="K374" s="414" t="s">
        <v>112</v>
      </c>
      <c r="L374" s="415"/>
      <c r="M374" s="96">
        <f>'F1'!$D$45</f>
        <v>1758.9680371172183</v>
      </c>
      <c r="N374" s="97">
        <f>$E$45</f>
        <v>6</v>
      </c>
      <c r="O374" s="114">
        <f>'F1'!$P$43</f>
        <v>14</v>
      </c>
      <c r="P374" s="115">
        <f>'F1'!$Q$43</f>
        <v>1.1851851851851851E-2</v>
      </c>
    </row>
    <row r="375" spans="1:17" ht="21" customHeight="1" x14ac:dyDescent="0.25">
      <c r="B375" s="388" t="s">
        <v>116</v>
      </c>
      <c r="C375" s="390">
        <f>'F2'!$X$27</f>
        <v>3517.9360742344365</v>
      </c>
      <c r="D375" s="392" t="s">
        <v>10</v>
      </c>
      <c r="E375" s="97">
        <f>$E$46</f>
        <v>7</v>
      </c>
      <c r="F375" s="114">
        <f>'F2'!$P$44</f>
        <v>15</v>
      </c>
      <c r="G375" s="115">
        <f>'F2'!$Q$44</f>
        <v>1.1157407407407408E-2</v>
      </c>
      <c r="K375" s="388" t="s">
        <v>116</v>
      </c>
      <c r="L375" s="390">
        <f>'F1'!$X$27</f>
        <v>3517.9360742344365</v>
      </c>
      <c r="M375" s="392" t="s">
        <v>10</v>
      </c>
      <c r="N375" s="97">
        <f>$E$46</f>
        <v>7</v>
      </c>
      <c r="O375" s="114">
        <f>'F1'!$P$44</f>
        <v>15</v>
      </c>
      <c r="P375" s="115">
        <f>'F1'!$Q$44</f>
        <v>1.1157407407407408E-2</v>
      </c>
    </row>
    <row r="376" spans="1:17" ht="21" customHeight="1" x14ac:dyDescent="0.25">
      <c r="B376" s="389"/>
      <c r="C376" s="391"/>
      <c r="D376" s="393"/>
      <c r="E376" s="97">
        <f>$E$47</f>
        <v>8</v>
      </c>
      <c r="F376" s="114">
        <f>'F2'!$P$45</f>
        <v>16</v>
      </c>
      <c r="G376" s="115">
        <f>'F2'!$Q$45</f>
        <v>1.0543981481481481E-2</v>
      </c>
      <c r="K376" s="389"/>
      <c r="L376" s="391"/>
      <c r="M376" s="393"/>
      <c r="N376" s="97">
        <f>$E$47</f>
        <v>8</v>
      </c>
      <c r="O376" s="114">
        <f>'F1'!$P$45</f>
        <v>16</v>
      </c>
      <c r="P376" s="115">
        <f>'F1'!$Q$45</f>
        <v>1.0543981481481481E-2</v>
      </c>
    </row>
    <row r="377" spans="1:17" ht="21" customHeight="1" x14ac:dyDescent="0.25">
      <c r="B377" s="374" t="s">
        <v>122</v>
      </c>
      <c r="C377" s="374"/>
      <c r="D377" s="98" t="str">
        <f>'Départ - Arrivée'!$AE$12</f>
        <v>Vestiaire Sud</v>
      </c>
      <c r="K377" s="374" t="s">
        <v>122</v>
      </c>
      <c r="L377" s="374"/>
      <c r="M377" s="98" t="str">
        <f>'Départ - Arrivée'!$AE$12</f>
        <v>Vestiaire Sud</v>
      </c>
    </row>
    <row r="378" spans="1:17" ht="21" customHeight="1" x14ac:dyDescent="0.25">
      <c r="A378" s="3"/>
      <c r="B378" s="3"/>
      <c r="F378" s="136" t="s">
        <v>23</v>
      </c>
      <c r="P378" s="3"/>
      <c r="Q378" s="3"/>
    </row>
    <row r="379" spans="1:17" ht="12.75" customHeight="1" x14ac:dyDescent="0.25">
      <c r="A379" s="3"/>
      <c r="B379" s="3"/>
      <c r="F379" s="136" t="s">
        <v>23</v>
      </c>
      <c r="P379" s="3"/>
      <c r="Q379" s="3"/>
    </row>
    <row r="380" spans="1:17" ht="15" customHeight="1" x14ac:dyDescent="0.25">
      <c r="A380" s="360"/>
      <c r="B380" s="368"/>
      <c r="C380" s="411" t="str">
        <f>'Balises - Cartes'!B33</f>
        <v>F3</v>
      </c>
      <c r="D380" s="412"/>
      <c r="E380" s="412"/>
      <c r="F380" s="413"/>
      <c r="G380" s="368"/>
      <c r="H380" s="368"/>
      <c r="I380" s="94"/>
      <c r="J380" s="368"/>
      <c r="K380" s="368"/>
      <c r="L380" s="411" t="str">
        <f>'Balises - Cartes'!B34</f>
        <v>F4</v>
      </c>
      <c r="M380" s="412"/>
      <c r="N380" s="412"/>
      <c r="O380" s="413"/>
      <c r="P380" s="368"/>
      <c r="Q380" s="359"/>
    </row>
    <row r="381" spans="1:17" ht="15" customHeight="1" x14ac:dyDescent="0.25">
      <c r="A381" s="365"/>
      <c r="B381" s="369"/>
      <c r="C381" s="358" t="s">
        <v>48</v>
      </c>
      <c r="D381" s="358"/>
      <c r="E381" s="378" t="str">
        <f t="shared" ref="E381" si="8">E3</f>
        <v>0600000000</v>
      </c>
      <c r="F381" s="379"/>
      <c r="G381" s="369"/>
      <c r="H381" s="369"/>
      <c r="I381" s="134"/>
      <c r="J381" s="369"/>
      <c r="K381" s="369"/>
      <c r="L381" s="358" t="s">
        <v>48</v>
      </c>
      <c r="M381" s="358"/>
      <c r="N381" s="378" t="str">
        <f>E3</f>
        <v>0600000000</v>
      </c>
      <c r="O381" s="379"/>
      <c r="P381" s="369"/>
      <c r="Q381" s="370"/>
    </row>
    <row r="382" spans="1:17" ht="15" customHeight="1" x14ac:dyDescent="0.25">
      <c r="A382" s="365"/>
      <c r="B382" s="369"/>
      <c r="C382" s="358" t="s">
        <v>49</v>
      </c>
      <c r="D382" s="358"/>
      <c r="E382" s="358" t="s">
        <v>50</v>
      </c>
      <c r="F382" s="358"/>
      <c r="G382" s="369"/>
      <c r="H382" s="369"/>
      <c r="I382" s="134"/>
      <c r="J382" s="369"/>
      <c r="K382" s="369"/>
      <c r="L382" s="358" t="s">
        <v>49</v>
      </c>
      <c r="M382" s="358"/>
      <c r="N382" s="358" t="s">
        <v>50</v>
      </c>
      <c r="O382" s="358"/>
      <c r="P382" s="369"/>
      <c r="Q382" s="370"/>
    </row>
    <row r="383" spans="1:17" ht="15" customHeight="1" x14ac:dyDescent="0.25">
      <c r="A383" s="365"/>
      <c r="B383" s="369"/>
      <c r="C383" s="358" t="s">
        <v>49</v>
      </c>
      <c r="D383" s="358"/>
      <c r="E383" s="373" t="s">
        <v>51</v>
      </c>
      <c r="F383" s="373"/>
      <c r="G383" s="369"/>
      <c r="H383" s="369"/>
      <c r="I383" s="134"/>
      <c r="J383" s="369"/>
      <c r="K383" s="369"/>
      <c r="L383" s="358" t="s">
        <v>49</v>
      </c>
      <c r="M383" s="358"/>
      <c r="N383" s="373" t="s">
        <v>51</v>
      </c>
      <c r="O383" s="373"/>
      <c r="P383" s="369"/>
      <c r="Q383" s="370"/>
    </row>
    <row r="384" spans="1:17" ht="15" customHeight="1" x14ac:dyDescent="0.25">
      <c r="A384" s="365"/>
      <c r="B384" s="369"/>
      <c r="C384" s="359" t="str">
        <f>IF(C385="","","Balise n°1")</f>
        <v>Balise n°1</v>
      </c>
      <c r="D384" s="360"/>
      <c r="E384" s="359" t="str">
        <f>IF(F385="","","Balise n°4")</f>
        <v/>
      </c>
      <c r="F384" s="360"/>
      <c r="G384" s="369"/>
      <c r="H384" s="369"/>
      <c r="I384" s="134"/>
      <c r="J384" s="369"/>
      <c r="K384" s="369"/>
      <c r="L384" s="359" t="str">
        <f>IF(L385="","","Balise n°1")</f>
        <v>Balise n°1</v>
      </c>
      <c r="M384" s="360"/>
      <c r="N384" s="359" t="str">
        <f>IF(O385="","","Balise n°4")</f>
        <v/>
      </c>
      <c r="O384" s="360"/>
      <c r="P384" s="369"/>
      <c r="Q384" s="370"/>
    </row>
    <row r="385" spans="1:17" ht="15" customHeight="1" x14ac:dyDescent="0.25">
      <c r="A385" s="365"/>
      <c r="B385" s="370"/>
      <c r="C385" s="109">
        <f>IF(INDEX('Balises - Cartes'!$B$9:$L$36,MATCH('Fiches de poinçonnages'!C380,'Balises - Cartes'!$B$9:$B$36,0),2)="","",INDEX('Balises - Cartes'!$B$9:$L$36,MATCH('Fiches de poinçonnages'!C380,'Balises - Cartes'!$B$9:$B$36,0),2))</f>
        <v>20</v>
      </c>
      <c r="D385" s="132">
        <f>TIME(,,((M417/1000/$F$39)*60+'Départ - Arrivée'!$AG$12)*60)</f>
        <v>1.0543981481481481E-2</v>
      </c>
      <c r="E385" s="132">
        <f>TIME(,,((M420/1000/$F$39)*60+'Départ - Arrivée'!$AG$12)*60+((M419/1000/$F$39)*60+'Départ - Arrivée'!$AG$12)*60+((M418/1000/$F$39)*60+'Départ - Arrivée'!$AG$12)*60+((M417/1000/$F$39)*60+'Départ - Arrivée'!$AG$12)*60)</f>
        <v>1.4710648148148148E-2</v>
      </c>
      <c r="F385" s="109" t="str">
        <f>IF(INDEX('Balises - Cartes'!$B$9:$L$36,MATCH('Fiches de poinçonnages'!C380,'Balises - Cartes'!$B$9:$B$36,0),5)="","",INDEX('Balises - Cartes'!$B$9:$L$36,MATCH('Fiches de poinçonnages'!C380,'Balises - Cartes'!$B$9:$B$36,0),5))</f>
        <v/>
      </c>
      <c r="G385" s="369"/>
      <c r="H385" s="369"/>
      <c r="I385" s="134"/>
      <c r="J385" s="369"/>
      <c r="K385" s="369"/>
      <c r="L385" s="109">
        <f>IF(INDEX('Balises - Cartes'!$B$9:$L$36,MATCH('Fiches de poinçonnages'!L380,'Balises - Cartes'!$B$9:$B$36,0),2)="","",INDEX('Balises - Cartes'!$B$9:$L$36,MATCH('Fiches de poinçonnages'!L380,'Balises - Cartes'!$B$9:$B$36,0),2))</f>
        <v>20</v>
      </c>
      <c r="M385" s="132">
        <f>TIME(,,((D417/1000/$F$39)*60+'Départ - Arrivée'!$AG$12)*60)</f>
        <v>1.0543981481481481E-2</v>
      </c>
      <c r="N385" s="132">
        <f>TIME(,,((D420/1000/$F$39)*60+'Départ - Arrivée'!$AG$12)*60+((D419/1000/$F$39)*60+'Départ - Arrivée'!$AG$12)*60+((D418/1000/$F$39)*60+'Départ - Arrivée'!$AG$12)*60+((D417/1000/$F$39)*60+'Départ - Arrivée'!$AG$12)*60)</f>
        <v>1.4710648148148148E-2</v>
      </c>
      <c r="O385" s="109" t="str">
        <f>IF(INDEX('Balises - Cartes'!$B$9:$L$36,MATCH('Fiches de poinçonnages'!L380,'Balises - Cartes'!$B$9:$B$36,0),5)="","",INDEX('Balises - Cartes'!$B$9:$L$36,MATCH('Fiches de poinçonnages'!L380,'Balises - Cartes'!$B$9:$B$36,0),5))</f>
        <v/>
      </c>
      <c r="P385" s="369"/>
      <c r="Q385" s="370"/>
    </row>
    <row r="386" spans="1:17" ht="15" customHeight="1" x14ac:dyDescent="0.25">
      <c r="A386" s="365"/>
      <c r="B386" s="369"/>
      <c r="C386" s="361" t="s">
        <v>113</v>
      </c>
      <c r="D386" s="362"/>
      <c r="E386" s="366" t="s">
        <v>114</v>
      </c>
      <c r="F386" s="367"/>
      <c r="G386" s="369"/>
      <c r="H386" s="369"/>
      <c r="I386" s="134"/>
      <c r="J386" s="369"/>
      <c r="K386" s="369"/>
      <c r="L386" s="361" t="s">
        <v>113</v>
      </c>
      <c r="M386" s="375"/>
      <c r="N386" s="366" t="s">
        <v>114</v>
      </c>
      <c r="O386" s="367"/>
      <c r="P386" s="369"/>
      <c r="Q386" s="370"/>
    </row>
    <row r="387" spans="1:17" ht="33" customHeight="1" x14ac:dyDescent="0.25">
      <c r="A387" s="365"/>
      <c r="B387" s="369"/>
      <c r="C387" s="356" t="str">
        <f>IF('Fiches de poinçonnages'!C385="","",INDEX('Description des balises'!$A$1:$C$76,MATCH('Fiches de poinçonnages'!C385,'Description des balises'!$A$1:$A$76,0),2))</f>
        <v>Pointe Nord-Est de la clairière</v>
      </c>
      <c r="D387" s="357"/>
      <c r="E387" s="356" t="str">
        <f>IF('Fiches de poinçonnages'!F385="","",INDEX('Description des balises'!$A$1:$C$76,MATCH('Fiches de poinçonnages'!F385,'Description des balises'!$A$1:$A$76,0),2))</f>
        <v/>
      </c>
      <c r="F387" s="357"/>
      <c r="G387" s="369"/>
      <c r="H387" s="369"/>
      <c r="I387" s="134"/>
      <c r="J387" s="369"/>
      <c r="K387" s="369"/>
      <c r="L387" s="356" t="str">
        <f>IF('Fiches de poinçonnages'!L385="","",INDEX('Description des balises'!$A$1:$C$76,MATCH('Fiches de poinçonnages'!L385,'Description des balises'!$A$1:$A$76,0),2))</f>
        <v>Pointe Nord-Est de la clairière</v>
      </c>
      <c r="M387" s="357"/>
      <c r="N387" s="356" t="str">
        <f>IF('Fiches de poinçonnages'!O385="","",INDEX('Description des balises'!$A$1:$C$76,MATCH('Fiches de poinçonnages'!O385,'Description des balises'!$A$1:$A$76,0),2))</f>
        <v/>
      </c>
      <c r="O387" s="357"/>
      <c r="P387" s="369"/>
      <c r="Q387" s="370"/>
    </row>
    <row r="388" spans="1:17" ht="15" customHeight="1" x14ac:dyDescent="0.25">
      <c r="A388" s="363"/>
      <c r="B388" s="360"/>
      <c r="C388" s="359" t="str">
        <f>IF(C389="","","Balise n°2")</f>
        <v/>
      </c>
      <c r="D388" s="360"/>
      <c r="E388" s="359" t="str">
        <f>IF(F389="","","Balise n°5")</f>
        <v/>
      </c>
      <c r="F388" s="360"/>
      <c r="G388" s="359"/>
      <c r="H388" s="360"/>
      <c r="I388" s="134"/>
      <c r="J388" s="363"/>
      <c r="K388" s="360"/>
      <c r="L388" s="359" t="str">
        <f>IF(L389="","","Balise n°2")</f>
        <v/>
      </c>
      <c r="M388" s="360"/>
      <c r="N388" s="359" t="str">
        <f>IF(O389="","","Balise n°5")</f>
        <v/>
      </c>
      <c r="O388" s="360"/>
      <c r="P388" s="359"/>
      <c r="Q388" s="363"/>
    </row>
    <row r="389" spans="1:17" ht="15" customHeight="1" x14ac:dyDescent="0.25">
      <c r="A389" s="364"/>
      <c r="B389" s="365"/>
      <c r="C389" s="109" t="str">
        <f>IF(INDEX('Balises - Cartes'!$B$9:$L$36,MATCH('Fiches de poinçonnages'!C380,'Balises - Cartes'!$B$9:$B$36,0),3)="","",INDEX('Balises - Cartes'!$B$9:$L$36,MATCH('Fiches de poinçonnages'!C380,'Balises - Cartes'!$B$9:$B$36,0),3))</f>
        <v/>
      </c>
      <c r="D389" s="132">
        <f>TIME(,,((M418/1000/$F$39)*60+'Départ - Arrivée'!$AG$12)*60+((M417/1000/$F$39)*60+'Départ - Arrivée'!$AG$12)*60)</f>
        <v>1.1932870370370371E-2</v>
      </c>
      <c r="E389" s="132">
        <f>TIME(,,((M421/1000/$F$39)*60+'Départ - Arrivée'!$AG$12)*60+((M420/1000/$F$39)*60+'Départ - Arrivée'!$AG$12)*60+((M419/1000/$F$39)*60+'Départ - Arrivée'!$AG$12)*60+((M418/1000/$F$39)*60+'Départ - Arrivée'!$AG$12)*60+((M417/1000/$F$39)*60+'Départ - Arrivée'!$AG$12)*60)</f>
        <v>1.6099537037037037E-2</v>
      </c>
      <c r="F389" s="109" t="str">
        <f>IF(INDEX('Balises - Cartes'!$B$9:$L$36,MATCH('Fiches de poinçonnages'!C380,'Balises - Cartes'!$B$9:$B$36,0),6)="","",INDEX('Balises - Cartes'!$B$9:$L$36,MATCH('Fiches de poinçonnages'!C380,'Balises - Cartes'!$B$9:$B$36,0),6))</f>
        <v/>
      </c>
      <c r="G389" s="370"/>
      <c r="H389" s="365"/>
      <c r="I389" s="134"/>
      <c r="J389" s="364"/>
      <c r="K389" s="365"/>
      <c r="L389" s="109" t="str">
        <f>IF(INDEX('Balises - Cartes'!$B$9:$L$36,MATCH('Fiches de poinçonnages'!L380,'Balises - Cartes'!$B$9:$B$36,0),3)="","",INDEX('Balises - Cartes'!$B$9:$L$36,MATCH('Fiches de poinçonnages'!L380,'Balises - Cartes'!$B$9:$B$36,0),3))</f>
        <v/>
      </c>
      <c r="M389" s="132">
        <f>TIME(,,((D418/1000/$F$39)*60+'Départ - Arrivée'!$AG$12)*60+((D417/1000/$F$39)*60+'Départ - Arrivée'!$AG$12)*60)</f>
        <v>1.1932870370370371E-2</v>
      </c>
      <c r="N389" s="132">
        <f>TIME(,,((D421/1000/$F$39)*60+'Départ - Arrivée'!$AG$12)*60+((D420/1000/$F$39)*60+'Départ - Arrivée'!$AG$12)*60+((D419/1000/$F$39)*60+'Départ - Arrivée'!$AG$12)*60+((D418/1000/$F$39)*60+'Départ - Arrivée'!$AG$12)*60+((D417/1000/$F$39)*60+'Départ - Arrivée'!$AG$12)*60)</f>
        <v>1.6099537037037037E-2</v>
      </c>
      <c r="O389" s="109" t="str">
        <f>IF(INDEX('Balises - Cartes'!$B$9:$L$36,MATCH('Fiches de poinçonnages'!L380,'Balises - Cartes'!$B$9:$B$36,0),6)="","",INDEX('Balises - Cartes'!$B$9:$L$36,MATCH('Fiches de poinçonnages'!L380,'Balises - Cartes'!$B$9:$B$36,0),6))</f>
        <v/>
      </c>
      <c r="P389" s="370"/>
      <c r="Q389" s="364"/>
    </row>
    <row r="390" spans="1:17" ht="15" customHeight="1" x14ac:dyDescent="0.25">
      <c r="A390" s="364"/>
      <c r="B390" s="365"/>
      <c r="C390" s="361" t="s">
        <v>113</v>
      </c>
      <c r="D390" s="362"/>
      <c r="E390" s="366" t="s">
        <v>114</v>
      </c>
      <c r="F390" s="367"/>
      <c r="G390" s="370"/>
      <c r="H390" s="365"/>
      <c r="I390" s="134"/>
      <c r="J390" s="364"/>
      <c r="K390" s="365"/>
      <c r="L390" s="361" t="s">
        <v>113</v>
      </c>
      <c r="M390" s="362"/>
      <c r="N390" s="366" t="s">
        <v>114</v>
      </c>
      <c r="O390" s="367"/>
      <c r="P390" s="370"/>
      <c r="Q390" s="364"/>
    </row>
    <row r="391" spans="1:17" ht="33" customHeight="1" x14ac:dyDescent="0.25">
      <c r="A391" s="364"/>
      <c r="B391" s="365"/>
      <c r="C391" s="356" t="str">
        <f>IF('Fiches de poinçonnages'!C389="","",INDEX('Description des balises'!$A$1:$C$76,MATCH('Fiches de poinçonnages'!C389,'Description des balises'!$A$1:$A$76,0),2))</f>
        <v/>
      </c>
      <c r="D391" s="357"/>
      <c r="E391" s="356" t="str">
        <f>IF('Fiches de poinçonnages'!F389="","",INDEX('Description des balises'!$A$1:$C$76,MATCH('Fiches de poinçonnages'!F389,'Description des balises'!$A$1:$A$76,0),2))</f>
        <v/>
      </c>
      <c r="F391" s="357"/>
      <c r="G391" s="370"/>
      <c r="H391" s="365"/>
      <c r="I391" s="134"/>
      <c r="J391" s="364"/>
      <c r="K391" s="365"/>
      <c r="L391" s="356" t="str">
        <f>IF('Fiches de poinçonnages'!L389="","",INDEX('Description des balises'!$A$1:$C$76,MATCH('Fiches de poinçonnages'!L389,'Description des balises'!$A$1:$A$76,0),2))</f>
        <v/>
      </c>
      <c r="M391" s="357"/>
      <c r="N391" s="356" t="str">
        <f>IF('Fiches de poinçonnages'!O389="","",INDEX('Description des balises'!$A$1:$C$76,MATCH('Fiches de poinçonnages'!O389,'Description des balises'!$A$1:$A$76,0),2))</f>
        <v/>
      </c>
      <c r="O391" s="357"/>
      <c r="P391" s="402"/>
      <c r="Q391" s="396"/>
    </row>
    <row r="392" spans="1:17" ht="15" customHeight="1" x14ac:dyDescent="0.25">
      <c r="A392" s="363"/>
      <c r="B392" s="360"/>
      <c r="C392" s="359" t="str">
        <f>IF(C393="","","Balise n°3")</f>
        <v/>
      </c>
      <c r="D392" s="360"/>
      <c r="E392" s="359" t="str">
        <f>IF(F393="","","Balise n°6")</f>
        <v/>
      </c>
      <c r="F392" s="360"/>
      <c r="G392" s="359"/>
      <c r="H392" s="360"/>
      <c r="I392" s="134"/>
      <c r="J392" s="359"/>
      <c r="K392" s="360"/>
      <c r="L392" s="359" t="str">
        <f>IF(L393="","","Balise n°3")</f>
        <v/>
      </c>
      <c r="M392" s="360"/>
      <c r="N392" s="359" t="str">
        <f>IF(O393="","","Balise n°6")</f>
        <v/>
      </c>
      <c r="O392" s="360"/>
      <c r="P392" s="359"/>
      <c r="Q392" s="363"/>
    </row>
    <row r="393" spans="1:17" ht="15" customHeight="1" x14ac:dyDescent="0.25">
      <c r="A393" s="364"/>
      <c r="B393" s="365"/>
      <c r="C393" s="109" t="str">
        <f>IF(INDEX('Balises - Cartes'!$B$9:$L$36,MATCH('Fiches de poinçonnages'!C380,'Balises - Cartes'!$B$9:$B$36,0),4)="","",INDEX('Balises - Cartes'!$B$9:$L$36,MATCH('Fiches de poinçonnages'!C380,'Balises - Cartes'!$B$9:$B$36,0),4))</f>
        <v/>
      </c>
      <c r="D393" s="132">
        <f>TIME(,,((M419/1000/$F$39)*60+'Départ - Arrivée'!$AG$12)*60+((M418/1000/$F$39)*60+'Départ - Arrivée'!$AG$12)*60+((M417/1000/$F$39)*60+'Départ - Arrivée'!$AG$12)*60)</f>
        <v>1.3321759259259261E-2</v>
      </c>
      <c r="E393" s="132">
        <f>TIME(,,((M422/1000/$F$39)*60+'Départ - Arrivée'!$AG$12)*60+((M421/1000/$F$39)*60+'Départ - Arrivée'!$AG$12)*60+((M420/1000/$F$39)*60+'Départ - Arrivée'!$AG$12)*60+((M419/1000/$F$39)*60+'Départ - Arrivée'!$AG$12)*60+((M418/1000/$F$39)*60+'Départ - Arrivée'!$AG$12)*60+((M417/1000/$F$39)*60+'Départ - Arrivée'!$AG$12)*60)</f>
        <v>1.7488425925925925E-2</v>
      </c>
      <c r="F393" s="109" t="str">
        <f>IF(INDEX('Balises - Cartes'!$B$9:$L$36,MATCH('Fiches de poinçonnages'!C380,'Balises - Cartes'!$B$9:$B$36,0),7)="","",INDEX('Balises - Cartes'!$B$9:$L$36,MATCH('Fiches de poinçonnages'!C380,'Balises - Cartes'!$B$9:$B$36,0),7))</f>
        <v/>
      </c>
      <c r="G393" s="370"/>
      <c r="H393" s="365"/>
      <c r="I393" s="134"/>
      <c r="J393" s="370"/>
      <c r="K393" s="365"/>
      <c r="L393" s="109" t="str">
        <f>IF(INDEX('Balises - Cartes'!$B$9:$L$36,MATCH('Fiches de poinçonnages'!L380,'Balises - Cartes'!$B$9:$B$36,0),4)="","",INDEX('Balises - Cartes'!$B$9:$L$36,MATCH('Fiches de poinçonnages'!L380,'Balises - Cartes'!$B$9:$B$36,0),4))</f>
        <v/>
      </c>
      <c r="M393" s="132">
        <f>TIME(,,((D419/1000/$F$39)*60+'Départ - Arrivée'!$AG$12)*60+((D418/1000/$F$39)*60+'Départ - Arrivée'!$AG$12)*60+((D417/1000/$F$39)*60+'Départ - Arrivée'!$AG$12)*60)</f>
        <v>1.3321759259259261E-2</v>
      </c>
      <c r="N393" s="132">
        <f>TIME(,,((D422/1000/$F$39)*60+'Départ - Arrivée'!$AG$12)*60+((D421/1000/$F$39)*60+'Départ - Arrivée'!$AG$12)*60+((D420/1000/$F$39)*60+'Départ - Arrivée'!$AG$12)*60+((D419/1000/$F$39)*60+'Départ - Arrivée'!$AG$12)*60+((D418/1000/$F$39)*60+'Départ - Arrivée'!$AG$12)*60+((D417/1000/$F$39)*60+'Départ - Arrivée'!$AG$12)*60)</f>
        <v>1.7488425925925925E-2</v>
      </c>
      <c r="O393" s="109" t="str">
        <f>IF(INDEX('Balises - Cartes'!$B$9:$L$36,MATCH('Fiches de poinçonnages'!L380,'Balises - Cartes'!$B$9:$B$36,0),7)="","",INDEX('Balises - Cartes'!$B$9:$L$36,MATCH('Fiches de poinçonnages'!L380,'Balises - Cartes'!$B$9:$B$36,0),7))</f>
        <v/>
      </c>
      <c r="P393" s="370"/>
      <c r="Q393" s="364"/>
    </row>
    <row r="394" spans="1:17" ht="15" customHeight="1" x14ac:dyDescent="0.25">
      <c r="A394" s="364"/>
      <c r="B394" s="365"/>
      <c r="C394" s="361" t="s">
        <v>113</v>
      </c>
      <c r="D394" s="381"/>
      <c r="E394" s="366" t="s">
        <v>114</v>
      </c>
      <c r="F394" s="367"/>
      <c r="G394" s="370"/>
      <c r="H394" s="365"/>
      <c r="I394" s="134"/>
      <c r="J394" s="370"/>
      <c r="K394" s="365"/>
      <c r="L394" s="361" t="s">
        <v>113</v>
      </c>
      <c r="M394" s="381"/>
      <c r="N394" s="366" t="s">
        <v>114</v>
      </c>
      <c r="O394" s="367"/>
      <c r="P394" s="370"/>
      <c r="Q394" s="364"/>
    </row>
    <row r="395" spans="1:17" ht="33" customHeight="1" thickBot="1" x14ac:dyDescent="0.3">
      <c r="A395" s="364"/>
      <c r="B395" s="365"/>
      <c r="C395" s="376" t="str">
        <f>IF('Fiches de poinçonnages'!C393="","",INDEX('Description des balises'!$A$1:$C$76,MATCH('Fiches de poinçonnages'!C393,'Description des balises'!$A$1:$A$76,0),2))</f>
        <v/>
      </c>
      <c r="D395" s="377"/>
      <c r="E395" s="376" t="str">
        <f>IF('Fiches de poinçonnages'!F393="","",INDEX('Description des balises'!$A$1:$C$76,MATCH('Fiches de poinçonnages'!F393,'Description des balises'!$A$1:$A$76,0),2))</f>
        <v/>
      </c>
      <c r="F395" s="377"/>
      <c r="G395" s="370"/>
      <c r="H395" s="365"/>
      <c r="I395" s="134"/>
      <c r="J395" s="370"/>
      <c r="K395" s="365"/>
      <c r="L395" s="376" t="str">
        <f>IF('Fiches de poinçonnages'!L393="","",INDEX('Description des balises'!$A$1:$C$76,MATCH('Fiches de poinçonnages'!L393,'Description des balises'!$A$1:$A$76,0),2))</f>
        <v/>
      </c>
      <c r="M395" s="377"/>
      <c r="N395" s="376" t="str">
        <f>IF('Fiches de poinçonnages'!O393="","",INDEX('Description des balises'!$A$1:$C$76,MATCH('Fiches de poinçonnages'!O393,'Description des balises'!$A$1:$A$76,0),2))</f>
        <v/>
      </c>
      <c r="O395" s="377"/>
      <c r="P395" s="370"/>
      <c r="Q395" s="364"/>
    </row>
    <row r="396" spans="1:17" ht="15" customHeight="1" thickTop="1" x14ac:dyDescent="0.25">
      <c r="A396" s="382"/>
      <c r="B396" s="380"/>
      <c r="C396" s="383" t="str">
        <f>'Balises - Cartes'!B35</f>
        <v>F5</v>
      </c>
      <c r="D396" s="384"/>
      <c r="E396" s="384"/>
      <c r="F396" s="385"/>
      <c r="G396" s="380"/>
      <c r="H396" s="380"/>
      <c r="I396" s="95"/>
      <c r="J396" s="380"/>
      <c r="K396" s="380"/>
      <c r="L396" s="383" t="str">
        <f>'Balises - Cartes'!B36</f>
        <v>F6</v>
      </c>
      <c r="M396" s="384"/>
      <c r="N396" s="384"/>
      <c r="O396" s="385"/>
      <c r="P396" s="400"/>
      <c r="Q396" s="401"/>
    </row>
    <row r="397" spans="1:17" ht="15" customHeight="1" x14ac:dyDescent="0.25">
      <c r="A397" s="365"/>
      <c r="B397" s="369"/>
      <c r="C397" s="358" t="s">
        <v>48</v>
      </c>
      <c r="D397" s="358"/>
      <c r="E397" s="378" t="str">
        <f>E3</f>
        <v>0600000000</v>
      </c>
      <c r="F397" s="379"/>
      <c r="G397" s="369"/>
      <c r="H397" s="369"/>
      <c r="I397" s="134"/>
      <c r="J397" s="369"/>
      <c r="K397" s="369"/>
      <c r="L397" s="358" t="s">
        <v>48</v>
      </c>
      <c r="M397" s="358"/>
      <c r="N397" s="378" t="str">
        <f t="shared" ref="N397" si="9">E3</f>
        <v>0600000000</v>
      </c>
      <c r="O397" s="379"/>
      <c r="P397" s="370"/>
      <c r="Q397" s="364"/>
    </row>
    <row r="398" spans="1:17" ht="15" customHeight="1" x14ac:dyDescent="0.25">
      <c r="A398" s="365"/>
      <c r="B398" s="369"/>
      <c r="C398" s="358" t="s">
        <v>49</v>
      </c>
      <c r="D398" s="358"/>
      <c r="E398" s="358" t="s">
        <v>50</v>
      </c>
      <c r="F398" s="358"/>
      <c r="G398" s="369"/>
      <c r="H398" s="369"/>
      <c r="I398" s="134"/>
      <c r="J398" s="369"/>
      <c r="K398" s="369"/>
      <c r="L398" s="358" t="s">
        <v>49</v>
      </c>
      <c r="M398" s="358"/>
      <c r="N398" s="358" t="s">
        <v>50</v>
      </c>
      <c r="O398" s="358"/>
      <c r="P398" s="370"/>
      <c r="Q398" s="364"/>
    </row>
    <row r="399" spans="1:17" ht="15" customHeight="1" x14ac:dyDescent="0.25">
      <c r="A399" s="365"/>
      <c r="B399" s="369"/>
      <c r="C399" s="358" t="s">
        <v>49</v>
      </c>
      <c r="D399" s="358"/>
      <c r="E399" s="373" t="s">
        <v>51</v>
      </c>
      <c r="F399" s="373"/>
      <c r="G399" s="369"/>
      <c r="H399" s="369"/>
      <c r="I399" s="134"/>
      <c r="J399" s="369"/>
      <c r="K399" s="369"/>
      <c r="L399" s="358" t="s">
        <v>49</v>
      </c>
      <c r="M399" s="358"/>
      <c r="N399" s="373" t="s">
        <v>51</v>
      </c>
      <c r="O399" s="373"/>
      <c r="P399" s="370"/>
      <c r="Q399" s="364"/>
    </row>
    <row r="400" spans="1:17" ht="15" customHeight="1" x14ac:dyDescent="0.25">
      <c r="A400" s="365"/>
      <c r="B400" s="369"/>
      <c r="C400" s="359" t="str">
        <f>IF(C401="","","Balise n°1")</f>
        <v>Balise n°1</v>
      </c>
      <c r="D400" s="360"/>
      <c r="E400" s="359" t="str">
        <f>IF(F401="","","Balise n°4")</f>
        <v/>
      </c>
      <c r="F400" s="360"/>
      <c r="G400" s="369"/>
      <c r="H400" s="369"/>
      <c r="I400" s="134"/>
      <c r="J400" s="369"/>
      <c r="K400" s="369"/>
      <c r="L400" s="359" t="str">
        <f>IF(L401="","","Balise n°1")</f>
        <v>Balise n°1</v>
      </c>
      <c r="M400" s="360"/>
      <c r="N400" s="359" t="str">
        <f>IF(O401="","","Balise n°4")</f>
        <v/>
      </c>
      <c r="O400" s="360"/>
      <c r="P400" s="370"/>
      <c r="Q400" s="364"/>
    </row>
    <row r="401" spans="1:17" ht="15" customHeight="1" x14ac:dyDescent="0.25">
      <c r="A401" s="365"/>
      <c r="B401" s="369"/>
      <c r="C401" s="109">
        <f>IF(INDEX('Balises - Cartes'!$B$9:$L$36,MATCH('Fiches de poinçonnages'!C396,'Balises - Cartes'!$B$9:$B$36,0),2)="","",INDEX('Balises - Cartes'!$B$9:$L$36,MATCH('Fiches de poinçonnages'!C396,'Balises - Cartes'!$B$9:$B$36,0),2))</f>
        <v>20</v>
      </c>
      <c r="D401" s="132">
        <f>TIME(,,((M431/1000/$F$39)*60+'Départ - Arrivée'!$AG$12)*60)</f>
        <v>1.0543981481481481E-2</v>
      </c>
      <c r="E401" s="132">
        <f>TIME(,,((M434/1000/$F$39)*60+'Départ - Arrivée'!$AG$12)*60+((M433/1000/$F$39)*60+'Départ - Arrivée'!$AG$12)*60+((M432/1000/$F$39)*60+'Départ - Arrivée'!$AG$12)*60+((M431/1000/$F$39)*60+'Départ - Arrivée'!$AG$12)*60)</f>
        <v>1.4710648148148148E-2</v>
      </c>
      <c r="F401" s="109" t="str">
        <f>IF(INDEX('Balises - Cartes'!$B$9:$L$36,MATCH('Fiches de poinçonnages'!C396,'Balises - Cartes'!$B$9:$B$36,0),5)="","",INDEX('Balises - Cartes'!$B$9:$L$36,MATCH('Fiches de poinçonnages'!C396,'Balises - Cartes'!$B$9:$B$36,0),5))</f>
        <v/>
      </c>
      <c r="G401" s="369"/>
      <c r="H401" s="369"/>
      <c r="I401" s="134"/>
      <c r="J401" s="369"/>
      <c r="K401" s="369"/>
      <c r="L401" s="109">
        <f>IF(INDEX('Balises - Cartes'!$B$9:$L$36,MATCH('Fiches de poinçonnages'!L396,'Balises - Cartes'!$B$9:$B$36,0),2)="","",INDEX('Balises - Cartes'!$B$9:$L$36,MATCH('Fiches de poinçonnages'!L396,'Balises - Cartes'!$B$9:$B$36,0),2))</f>
        <v>20</v>
      </c>
      <c r="M401" s="132">
        <f>TIME(,,((D431/1000/$F$39)*60+'Départ - Arrivée'!$AG$12)*60)</f>
        <v>1.0543981481481481E-2</v>
      </c>
      <c r="N401" s="132">
        <f>TIME(,,((D420/1000/$F$39)*60+'Départ - Arrivée'!$AG$12)*60+((D433/1000/$F$39)*60+'Départ - Arrivée'!$AG$12)*60+((D432/1000/$F$39)*60+'Départ - Arrivée'!$AG$12)*60+((D431/1000/$F$39)*60+'Départ - Arrivée'!$AG$12)*60)</f>
        <v>1.4710648148148148E-2</v>
      </c>
      <c r="O401" s="109" t="str">
        <f>IF(INDEX('Balises - Cartes'!$B$9:$L$36,MATCH('Fiches de poinçonnages'!L396,'Balises - Cartes'!$B$9:$B$36,0),5)="","",INDEX('Balises - Cartes'!$B$9:$L$36,MATCH('Fiches de poinçonnages'!L396,'Balises - Cartes'!$B$9:$B$36,0),5))</f>
        <v/>
      </c>
      <c r="P401" s="370"/>
      <c r="Q401" s="364"/>
    </row>
    <row r="402" spans="1:17" ht="15" customHeight="1" x14ac:dyDescent="0.25">
      <c r="A402" s="365"/>
      <c r="B402" s="369"/>
      <c r="C402" s="361" t="s">
        <v>113</v>
      </c>
      <c r="D402" s="362"/>
      <c r="E402" s="366" t="s">
        <v>114</v>
      </c>
      <c r="F402" s="367"/>
      <c r="G402" s="369"/>
      <c r="H402" s="369"/>
      <c r="I402" s="134"/>
      <c r="J402" s="369"/>
      <c r="K402" s="369"/>
      <c r="L402" s="361" t="s">
        <v>113</v>
      </c>
      <c r="M402" s="362"/>
      <c r="N402" s="366" t="s">
        <v>114</v>
      </c>
      <c r="O402" s="367"/>
      <c r="P402" s="370"/>
      <c r="Q402" s="364"/>
    </row>
    <row r="403" spans="1:17" ht="33" customHeight="1" x14ac:dyDescent="0.25">
      <c r="A403" s="365"/>
      <c r="B403" s="369"/>
      <c r="C403" s="356" t="str">
        <f>IF('Fiches de poinçonnages'!C401="","",INDEX('Description des balises'!$A$1:$C$76,MATCH('Fiches de poinçonnages'!C401,'Description des balises'!$A$1:$A$76,0),2))</f>
        <v>Pointe Nord-Est de la clairière</v>
      </c>
      <c r="D403" s="357"/>
      <c r="E403" s="356" t="str">
        <f>IF('Fiches de poinçonnages'!F401="","",INDEX('Description des balises'!$A$1:$C$76,MATCH('Fiches de poinçonnages'!F401,'Description des balises'!$A$1:$A$76,0),2))</f>
        <v/>
      </c>
      <c r="F403" s="357"/>
      <c r="G403" s="369"/>
      <c r="H403" s="369"/>
      <c r="I403" s="134"/>
      <c r="J403" s="369"/>
      <c r="K403" s="369"/>
      <c r="L403" s="356" t="str">
        <f>IF('Fiches de poinçonnages'!L401="","",INDEX('Description des balises'!$A$1:$C$76,MATCH('Fiches de poinçonnages'!L401,'Description des balises'!$A$1:$A$76,0),2))</f>
        <v>Pointe Nord-Est de la clairière</v>
      </c>
      <c r="M403" s="357"/>
      <c r="N403" s="356" t="str">
        <f>IF('Fiches de poinçonnages'!O401="","",INDEX('Description des balises'!$A$1:$C$76,MATCH('Fiches de poinçonnages'!O401,'Description des balises'!$A$1:$A$76,0),2))</f>
        <v/>
      </c>
      <c r="O403" s="357"/>
      <c r="P403" s="402"/>
      <c r="Q403" s="396"/>
    </row>
    <row r="404" spans="1:17" ht="15" customHeight="1" x14ac:dyDescent="0.25">
      <c r="A404" s="363"/>
      <c r="B404" s="360"/>
      <c r="C404" s="359" t="str">
        <f>IF(C405="","","Balise n°2")</f>
        <v/>
      </c>
      <c r="D404" s="360"/>
      <c r="E404" s="359" t="str">
        <f>IF(F405="","","Balise n°5")</f>
        <v/>
      </c>
      <c r="F404" s="360"/>
      <c r="G404" s="359"/>
      <c r="H404" s="360"/>
      <c r="I404" s="134"/>
      <c r="J404" s="363"/>
      <c r="K404" s="360"/>
      <c r="L404" s="359" t="str">
        <f>IF(L405="","","Balise n°2")</f>
        <v/>
      </c>
      <c r="M404" s="360"/>
      <c r="N404" s="359" t="str">
        <f>IF(O405="","","Balise n°5")</f>
        <v/>
      </c>
      <c r="O404" s="360"/>
      <c r="P404" s="359"/>
      <c r="Q404" s="363"/>
    </row>
    <row r="405" spans="1:17" ht="15" customHeight="1" x14ac:dyDescent="0.25">
      <c r="A405" s="364"/>
      <c r="B405" s="365"/>
      <c r="C405" s="109" t="str">
        <f>IF(INDEX('Balises - Cartes'!$B$9:$L$36,MATCH('Fiches de poinçonnages'!C396,'Balises - Cartes'!$B$9:$B$36,0),3)="","",INDEX('Balises - Cartes'!$B$9:$L$36,MATCH('Fiches de poinçonnages'!C396,'Balises - Cartes'!$B$9:$B$36,0),3))</f>
        <v/>
      </c>
      <c r="D405" s="132">
        <f>TIME(,,((M432/1000/$F$39)*60+'Départ - Arrivée'!$AG$12)*60+((M431/1000/$F$39)*60+'Départ - Arrivée'!$AG$12)*60)</f>
        <v>1.1932870370370371E-2</v>
      </c>
      <c r="E405" s="132">
        <f>TIME(,,((M435/1000/$F$39)*60+'Départ - Arrivée'!$AG$12)*60+((M434/1000/$F$39)*60+'Départ - Arrivée'!$AG$12)*60+((M433/1000/$F$39)*60+'Départ - Arrivée'!$AG$12)*60+((M432/1000/$F$39)*60+'Départ - Arrivée'!$AG$12)*60+((M431/1000/$F$39)*60+'Départ - Arrivée'!$AG$12)*60)</f>
        <v>1.6099537037037037E-2</v>
      </c>
      <c r="F405" s="109" t="str">
        <f>IF(INDEX('Balises - Cartes'!$B$9:$L$36,MATCH('Fiches de poinçonnages'!C396,'Balises - Cartes'!$B$9:$B$36,0),6)="","",INDEX('Balises - Cartes'!$B$9:$L$36,MATCH('Fiches de poinçonnages'!C396,'Balises - Cartes'!$B$9:$B$36,0),6))</f>
        <v/>
      </c>
      <c r="G405" s="370"/>
      <c r="H405" s="365"/>
      <c r="I405" s="134"/>
      <c r="J405" s="364"/>
      <c r="K405" s="365"/>
      <c r="L405" s="109" t="str">
        <f>IF(INDEX('Balises - Cartes'!$B$9:$L$36,MATCH('Fiches de poinçonnages'!L396,'Balises - Cartes'!$B$9:$B$36,0),3)="","",INDEX('Balises - Cartes'!$B$9:$L$36,MATCH('Fiches de poinçonnages'!L396,'Balises - Cartes'!$B$9:$B$36,0),3))</f>
        <v/>
      </c>
      <c r="M405" s="132">
        <f>TIME(,,((D432/1000/$F$39)*60+'Départ - Arrivée'!$AG$12)*60+((D431/1000/$F$39)*60+'Départ - Arrivée'!$AG$12)*60)</f>
        <v>1.1932870370370371E-2</v>
      </c>
      <c r="N405" s="132">
        <f>TIME(,,((D435/1000/$F$39)*60+'Départ - Arrivée'!$AG$12)*60+((D420/1000/$F$39)*60+'Départ - Arrivée'!$AG$12)*60+((D433/1000/$F$39)*60+'Départ - Arrivée'!$AG$12)*60+((D432/1000/$F$39)*60+'Départ - Arrivée'!$AG$12)*60+((D431/1000/$F$39)*60+'Départ - Arrivée'!$AG$12)*60)</f>
        <v>1.6099537037037037E-2</v>
      </c>
      <c r="O405" s="109" t="str">
        <f>IF(INDEX('Balises - Cartes'!$B$9:$L$36,MATCH('Fiches de poinçonnages'!L396,'Balises - Cartes'!$B$9:$B$36,0),6)="","",INDEX('Balises - Cartes'!$B$9:$L$36,MATCH('Fiches de poinçonnages'!L396,'Balises - Cartes'!$B$9:$B$36,0),6))</f>
        <v/>
      </c>
      <c r="P405" s="370"/>
      <c r="Q405" s="364"/>
    </row>
    <row r="406" spans="1:17" ht="15" customHeight="1" x14ac:dyDescent="0.25">
      <c r="A406" s="364"/>
      <c r="B406" s="365"/>
      <c r="C406" s="361" t="s">
        <v>113</v>
      </c>
      <c r="D406" s="362"/>
      <c r="E406" s="366" t="s">
        <v>114</v>
      </c>
      <c r="F406" s="367"/>
      <c r="G406" s="370"/>
      <c r="H406" s="365"/>
      <c r="I406" s="134"/>
      <c r="J406" s="364"/>
      <c r="K406" s="365"/>
      <c r="L406" s="361" t="s">
        <v>113</v>
      </c>
      <c r="M406" s="362"/>
      <c r="N406" s="366" t="s">
        <v>114</v>
      </c>
      <c r="O406" s="367"/>
      <c r="P406" s="370"/>
      <c r="Q406" s="364"/>
    </row>
    <row r="407" spans="1:17" ht="33" customHeight="1" x14ac:dyDescent="0.25">
      <c r="A407" s="364"/>
      <c r="B407" s="365"/>
      <c r="C407" s="356" t="str">
        <f>IF('Fiches de poinçonnages'!C405="","",INDEX('Description des balises'!$A$1:$C$76,MATCH('Fiches de poinçonnages'!C405,'Description des balises'!$A$1:$A$76,0),2))</f>
        <v/>
      </c>
      <c r="D407" s="357"/>
      <c r="E407" s="356" t="str">
        <f>IF('Fiches de poinçonnages'!F405="","",INDEX('Description des balises'!$A$1:$C$76,MATCH('Fiches de poinçonnages'!F405,'Description des balises'!$A$1:$A$76,0),2))</f>
        <v/>
      </c>
      <c r="F407" s="357"/>
      <c r="G407" s="370"/>
      <c r="H407" s="365"/>
      <c r="I407" s="134"/>
      <c r="J407" s="364"/>
      <c r="K407" s="365"/>
      <c r="L407" s="356" t="str">
        <f>IF('Fiches de poinçonnages'!L405="","",INDEX('Description des balises'!$A$1:$C$76,MATCH('Fiches de poinçonnages'!L405,'Description des balises'!$A$1:$A$76,0),2))</f>
        <v/>
      </c>
      <c r="M407" s="357"/>
      <c r="N407" s="356" t="str">
        <f>IF('Fiches de poinçonnages'!O405="","",INDEX('Description des balises'!$A$1:$C$76,MATCH('Fiches de poinçonnages'!O405,'Description des balises'!$A$1:$A$76,0),2))</f>
        <v/>
      </c>
      <c r="O407" s="357"/>
      <c r="P407" s="402"/>
      <c r="Q407" s="396"/>
    </row>
    <row r="408" spans="1:17" ht="15" customHeight="1" x14ac:dyDescent="0.25">
      <c r="A408" s="363"/>
      <c r="B408" s="360"/>
      <c r="C408" s="359" t="str">
        <f>IF(C409="","","Balise n°3")</f>
        <v/>
      </c>
      <c r="D408" s="360"/>
      <c r="E408" s="359" t="str">
        <f>IF(F409="","","Balise n°6")</f>
        <v/>
      </c>
      <c r="F408" s="360"/>
      <c r="G408" s="363"/>
      <c r="H408" s="360"/>
      <c r="I408" s="134"/>
      <c r="J408" s="363"/>
      <c r="K408" s="360"/>
      <c r="L408" s="359" t="str">
        <f>IF(L409="","","Balise n°3")</f>
        <v/>
      </c>
      <c r="M408" s="360"/>
      <c r="N408" s="359" t="str">
        <f>IF(O409="","","Balise n°6")</f>
        <v/>
      </c>
      <c r="O408" s="360"/>
      <c r="P408" s="363"/>
      <c r="Q408" s="363"/>
    </row>
    <row r="409" spans="1:17" ht="15" customHeight="1" x14ac:dyDescent="0.25">
      <c r="A409" s="364"/>
      <c r="B409" s="365"/>
      <c r="C409" s="109" t="str">
        <f>IF(INDEX('Balises - Cartes'!$B$9:$L$36,MATCH('Fiches de poinçonnages'!C396,'Balises - Cartes'!$B$9:$B$36,0),4)="","",INDEX('Balises - Cartes'!$B$9:$L$36,MATCH('Fiches de poinçonnages'!C396,'Balises - Cartes'!$B$9:$B$36,0),4))</f>
        <v/>
      </c>
      <c r="D409" s="132">
        <f>TIME(,,((M433/1000/$F$39)*60+'Départ - Arrivée'!$AG$12)*60+((M432/1000/$F$39)*60+'Départ - Arrivée'!$AG$12)*60+((M431/1000/$F$39)*60+'Départ - Arrivée'!$AG$12)*60)</f>
        <v>1.3321759259259261E-2</v>
      </c>
      <c r="E409" s="132">
        <f>TIME(,,((M436/1000/$F$39)*60+'Départ - Arrivée'!$AG$12)*60+((M435/1000/$F$39)*60+'Départ - Arrivée'!$AG$12)*60+((M434/1000/$F$39)*60+'Départ - Arrivée'!$AG$12)*60+((M433/1000/$F$39)*60+'Départ - Arrivée'!$AG$12)*60+((M432/1000/$F$39)*60+'Départ - Arrivée'!$AG$12)*60+((M431/1000/$F$39)*60+'Départ - Arrivée'!$AG$12)*60)</f>
        <v>1.7488425925925925E-2</v>
      </c>
      <c r="F409" s="109" t="str">
        <f>IF(INDEX('Balises - Cartes'!$B$9:$L$36,MATCH('Fiches de poinçonnages'!C396,'Balises - Cartes'!$B$9:$B$36,0),7)="","",INDEX('Balises - Cartes'!$B$9:$L$36,MATCH('Fiches de poinçonnages'!C396,'Balises - Cartes'!$B$9:$B$36,0),7))</f>
        <v/>
      </c>
      <c r="G409" s="364"/>
      <c r="H409" s="365"/>
      <c r="I409" s="134"/>
      <c r="J409" s="364"/>
      <c r="K409" s="365"/>
      <c r="L409" s="109" t="str">
        <f>IF(INDEX('Balises - Cartes'!$B$9:$L$36,MATCH('Fiches de poinçonnages'!L396,'Balises - Cartes'!$B$9:$B$36,0),4)="","",INDEX('Balises - Cartes'!$B$9:$L$36,MATCH('Fiches de poinçonnages'!L396,'Balises - Cartes'!$B$9:$B$36,0),4))</f>
        <v/>
      </c>
      <c r="M409" s="132">
        <f>TIME(,,((D433/1000/$F$39)*60+'Départ - Arrivée'!$AG$12)*60+((D432/1000/$F$39)*60+'Départ - Arrivée'!$AG$12)*60+((D431/1000/$F$39)*60+'Départ - Arrivée'!$AG$12)*60)</f>
        <v>1.3321759259259261E-2</v>
      </c>
      <c r="N409" s="132">
        <f>TIME(,,((D436/1000/$F$39)*60+'Départ - Arrivée'!$AG$12)*60+((D435/1000/$F$39)*60+'Départ - Arrivée'!$AG$12)*60+((D420/1000/$F$39)*60+'Départ - Arrivée'!$AG$12)*60+((D433/1000/$F$39)*60+'Départ - Arrivée'!$AG$12)*60+((D432/1000/$F$39)*60+'Départ - Arrivée'!$AG$12)*60+((D431/1000/$F$39)*60+'Départ - Arrivée'!$AG$12)*60)</f>
        <v>1.7488425925925925E-2</v>
      </c>
      <c r="O409" s="109" t="str">
        <f>IF(INDEX('Balises - Cartes'!$B$9:$L$36,MATCH('Fiches de poinçonnages'!L396,'Balises - Cartes'!$B$9:$B$36,0),7)="","",INDEX('Balises - Cartes'!$B$9:$L$36,MATCH('Fiches de poinçonnages'!L396,'Balises - Cartes'!$B$9:$B$36,0),7))</f>
        <v/>
      </c>
      <c r="P409" s="364"/>
      <c r="Q409" s="364"/>
    </row>
    <row r="410" spans="1:17" ht="15" customHeight="1" x14ac:dyDescent="0.25">
      <c r="A410" s="364"/>
      <c r="B410" s="365"/>
      <c r="C410" s="361" t="s">
        <v>113</v>
      </c>
      <c r="D410" s="381"/>
      <c r="E410" s="366" t="s">
        <v>114</v>
      </c>
      <c r="F410" s="367"/>
      <c r="G410" s="364"/>
      <c r="H410" s="365"/>
      <c r="I410" s="134"/>
      <c r="J410" s="364"/>
      <c r="K410" s="365"/>
      <c r="L410" s="361" t="s">
        <v>113</v>
      </c>
      <c r="M410" s="381"/>
      <c r="N410" s="366" t="s">
        <v>114</v>
      </c>
      <c r="O410" s="367"/>
      <c r="P410" s="364"/>
      <c r="Q410" s="364"/>
    </row>
    <row r="411" spans="1:17" ht="33" customHeight="1" x14ac:dyDescent="0.25">
      <c r="A411" s="396"/>
      <c r="B411" s="397"/>
      <c r="C411" s="376" t="str">
        <f>IF('Fiches de poinçonnages'!C409="","",INDEX('Description des balises'!$A$1:$C$76,MATCH('Fiches de poinçonnages'!C409,'Description des balises'!$A$1:$A$76,0),2))</f>
        <v/>
      </c>
      <c r="D411" s="377"/>
      <c r="E411" s="376" t="str">
        <f>IF('Fiches de poinçonnages'!F409="","",INDEX('Description des balises'!$A$1:$C$76,MATCH('Fiches de poinçonnages'!F409,'Description des balises'!$A$1:$A$76,0),2))</f>
        <v/>
      </c>
      <c r="F411" s="377"/>
      <c r="G411" s="396"/>
      <c r="H411" s="397"/>
      <c r="I411" s="108"/>
      <c r="J411" s="396"/>
      <c r="K411" s="397"/>
      <c r="L411" s="376" t="str">
        <f>IF('Fiches de poinçonnages'!L409="","",INDEX('Description des balises'!$A$1:$C$76,MATCH('Fiches de poinçonnages'!L409,'Description des balises'!$A$1:$A$76,0),2))</f>
        <v/>
      </c>
      <c r="M411" s="377"/>
      <c r="N411" s="376" t="str">
        <f>IF('Fiches de poinçonnages'!O409="","",INDEX('Description des balises'!$A$1:$C$76,MATCH('Fiches de poinçonnages'!O409,'Description des balises'!$A$1:$A$76,0),2))</f>
        <v/>
      </c>
      <c r="O411" s="377"/>
      <c r="P411" s="396"/>
      <c r="Q411" s="396"/>
    </row>
    <row r="412" spans="1:17" ht="15" customHeight="1" x14ac:dyDescent="0.25">
      <c r="A412" s="395"/>
      <c r="B412" s="395"/>
      <c r="C412" s="394"/>
      <c r="D412" s="394"/>
      <c r="E412" s="394"/>
      <c r="F412" s="394"/>
      <c r="G412" s="395"/>
      <c r="H412" s="395"/>
      <c r="I412" s="135"/>
      <c r="J412" s="394"/>
      <c r="K412" s="394"/>
      <c r="L412" s="394"/>
      <c r="M412" s="394"/>
      <c r="N412" s="394"/>
      <c r="O412" s="394"/>
      <c r="P412" s="394"/>
      <c r="Q412" s="394"/>
    </row>
    <row r="413" spans="1:17" ht="21" customHeight="1" x14ac:dyDescent="0.2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</row>
    <row r="414" spans="1:17" ht="21" customHeight="1" x14ac:dyDescent="0.25">
      <c r="A414" s="77"/>
      <c r="B414" s="421" t="str">
        <f>'Balises - Cartes'!$B$2</f>
        <v>(nom de votre établissement)</v>
      </c>
      <c r="C414" s="421"/>
      <c r="D414" s="421"/>
      <c r="E414" s="421"/>
      <c r="F414" s="421"/>
      <c r="G414" s="421"/>
      <c r="H414" s="77"/>
      <c r="I414" s="77"/>
      <c r="J414" s="77"/>
      <c r="K414" s="421" t="str">
        <f>'Balises - Cartes'!$B$2</f>
        <v>(nom de votre établissement)</v>
      </c>
      <c r="L414" s="421"/>
      <c r="M414" s="421"/>
      <c r="N414" s="421"/>
      <c r="O414" s="421"/>
      <c r="P414" s="421"/>
    </row>
    <row r="415" spans="1:17" ht="21" customHeight="1" x14ac:dyDescent="0.25">
      <c r="A415" s="77"/>
      <c r="B415" s="405" t="s">
        <v>20</v>
      </c>
      <c r="C415" s="406"/>
      <c r="D415" s="407"/>
      <c r="E415" s="416" t="str">
        <f>$E$37</f>
        <v>Niveaux</v>
      </c>
      <c r="F415" s="417" t="s">
        <v>12</v>
      </c>
      <c r="G415" s="417" t="str">
        <f>$G$37</f>
        <v>Temps (min:sec)</v>
      </c>
      <c r="H415" s="77"/>
      <c r="I415" s="77"/>
      <c r="J415" s="77"/>
      <c r="K415" s="405" t="s">
        <v>20</v>
      </c>
      <c r="L415" s="406"/>
      <c r="M415" s="407"/>
      <c r="N415" s="416" t="str">
        <f>$E$37</f>
        <v>Niveaux</v>
      </c>
      <c r="O415" s="417" t="s">
        <v>12</v>
      </c>
      <c r="P415" s="417" t="str">
        <f>$G$37</f>
        <v>Temps (min:sec)</v>
      </c>
    </row>
    <row r="416" spans="1:17" ht="21" customHeight="1" x14ac:dyDescent="0.25">
      <c r="A416" s="77"/>
      <c r="B416" s="408"/>
      <c r="C416" s="409"/>
      <c r="D416" s="410"/>
      <c r="E416" s="416"/>
      <c r="F416" s="418"/>
      <c r="G416" s="418"/>
      <c r="H416" s="77"/>
      <c r="I416" s="77"/>
      <c r="J416" s="77"/>
      <c r="K416" s="408"/>
      <c r="L416" s="409"/>
      <c r="M416" s="410"/>
      <c r="N416" s="416"/>
      <c r="O416" s="418"/>
      <c r="P416" s="418"/>
    </row>
    <row r="417" spans="1:16" ht="21" customHeight="1" x14ac:dyDescent="0.25">
      <c r="A417" s="77"/>
      <c r="B417" s="414" t="s">
        <v>39</v>
      </c>
      <c r="C417" s="415"/>
      <c r="D417" s="96">
        <f>'F4'!$D$39</f>
        <v>1758.9680371172183</v>
      </c>
      <c r="E417" s="97" t="str">
        <f>$E$39</f>
        <v>Marche</v>
      </c>
      <c r="F417" s="114">
        <f>'F4'!$P$37</f>
        <v>8</v>
      </c>
      <c r="G417" s="115">
        <f>'F4'!$Q$37</f>
        <v>1.9710648148148147E-2</v>
      </c>
      <c r="H417" s="77"/>
      <c r="I417" s="77"/>
      <c r="J417" s="77"/>
      <c r="K417" s="414" t="s">
        <v>39</v>
      </c>
      <c r="L417" s="415"/>
      <c r="M417" s="96">
        <f>'F3'!$D$39</f>
        <v>1758.9680371172183</v>
      </c>
      <c r="N417" s="97" t="str">
        <f>$E$39</f>
        <v>Marche</v>
      </c>
      <c r="O417" s="114">
        <f>'F3'!$P$37</f>
        <v>8</v>
      </c>
      <c r="P417" s="115">
        <f>'F3'!$Q$37</f>
        <v>1.9710648148148147E-2</v>
      </c>
    </row>
    <row r="418" spans="1:16" ht="21" customHeight="1" x14ac:dyDescent="0.25">
      <c r="A418" s="77"/>
      <c r="B418" s="422" t="s">
        <v>38</v>
      </c>
      <c r="C418" s="423"/>
      <c r="D418" s="96">
        <f>'F4'!$D$40</f>
        <v>0</v>
      </c>
      <c r="E418" s="97">
        <f>$E$40</f>
        <v>1</v>
      </c>
      <c r="F418" s="114">
        <f>'F4'!$P$38</f>
        <v>9</v>
      </c>
      <c r="G418" s="115">
        <f>'F4'!$Q$38</f>
        <v>1.7673611111111109E-2</v>
      </c>
      <c r="H418" s="77"/>
      <c r="I418" s="77"/>
      <c r="J418" s="77"/>
      <c r="K418" s="422" t="s">
        <v>38</v>
      </c>
      <c r="L418" s="423"/>
      <c r="M418" s="96">
        <f>'F3'!$D$40</f>
        <v>0</v>
      </c>
      <c r="N418" s="97">
        <f>$E$40</f>
        <v>1</v>
      </c>
      <c r="O418" s="114">
        <f>'F3'!$P$38</f>
        <v>9</v>
      </c>
      <c r="P418" s="115">
        <f>'F3'!$Q$38</f>
        <v>1.7673611111111109E-2</v>
      </c>
    </row>
    <row r="419" spans="1:16" ht="21" customHeight="1" x14ac:dyDescent="0.25">
      <c r="A419" s="77"/>
      <c r="B419" s="422" t="s">
        <v>37</v>
      </c>
      <c r="C419" s="423"/>
      <c r="D419" s="96">
        <f>'F4'!$D$41</f>
        <v>0</v>
      </c>
      <c r="E419" s="97">
        <f>$E$41</f>
        <v>2</v>
      </c>
      <c r="F419" s="114">
        <f>'F4'!$P$39</f>
        <v>10</v>
      </c>
      <c r="G419" s="115">
        <f>'F4'!$Q$39</f>
        <v>1.6041666666666666E-2</v>
      </c>
      <c r="H419" s="77"/>
      <c r="I419" s="77"/>
      <c r="J419" s="77"/>
      <c r="K419" s="422" t="s">
        <v>37</v>
      </c>
      <c r="L419" s="423"/>
      <c r="M419" s="96">
        <f>'F3'!$D$41</f>
        <v>0</v>
      </c>
      <c r="N419" s="97">
        <f>$E$41</f>
        <v>2</v>
      </c>
      <c r="O419" s="114">
        <f>'F3'!$P$39</f>
        <v>10</v>
      </c>
      <c r="P419" s="115">
        <f>'F3'!$Q$39</f>
        <v>1.6041666666666666E-2</v>
      </c>
    </row>
    <row r="420" spans="1:16" ht="21" customHeight="1" x14ac:dyDescent="0.25">
      <c r="A420" s="77"/>
      <c r="B420" s="422" t="s">
        <v>36</v>
      </c>
      <c r="C420" s="423"/>
      <c r="D420" s="96">
        <f>'F4'!$D$42</f>
        <v>0</v>
      </c>
      <c r="E420" s="97">
        <f>$E$42</f>
        <v>3</v>
      </c>
      <c r="F420" s="114">
        <f>'F4'!$P$40</f>
        <v>11</v>
      </c>
      <c r="G420" s="115">
        <f>'F4'!$Q$40</f>
        <v>1.4710648148148148E-2</v>
      </c>
      <c r="H420" s="77"/>
      <c r="I420" s="77"/>
      <c r="J420" s="77"/>
      <c r="K420" s="422" t="s">
        <v>36</v>
      </c>
      <c r="L420" s="423"/>
      <c r="M420" s="96">
        <f>'F3'!$D$42</f>
        <v>0</v>
      </c>
      <c r="N420" s="97">
        <f>$E$42</f>
        <v>3</v>
      </c>
      <c r="O420" s="114">
        <f>'F3'!$P$40</f>
        <v>11</v>
      </c>
      <c r="P420" s="115">
        <f>'F3'!$Q$40</f>
        <v>1.4710648148148148E-2</v>
      </c>
    </row>
    <row r="421" spans="1:16" ht="21" customHeight="1" x14ac:dyDescent="0.25">
      <c r="A421" s="77"/>
      <c r="B421" s="398" t="s">
        <v>117</v>
      </c>
      <c r="C421" s="399"/>
      <c r="D421" s="96">
        <f>'F4'!$D$43</f>
        <v>0</v>
      </c>
      <c r="E421" s="97">
        <f>$E$43</f>
        <v>4</v>
      </c>
      <c r="F421" s="114">
        <f>'F4'!$P$41</f>
        <v>12</v>
      </c>
      <c r="G421" s="115">
        <f>'F4'!$Q$41</f>
        <v>1.3599537037037037E-2</v>
      </c>
      <c r="H421" s="77"/>
      <c r="I421" s="77"/>
      <c r="J421" s="77"/>
      <c r="K421" s="398" t="s">
        <v>117</v>
      </c>
      <c r="L421" s="399"/>
      <c r="M421" s="96">
        <f>'F3'!$D$43</f>
        <v>0</v>
      </c>
      <c r="N421" s="97">
        <f>$E$43</f>
        <v>4</v>
      </c>
      <c r="O421" s="114">
        <f>'F3'!$P$41</f>
        <v>12</v>
      </c>
      <c r="P421" s="115">
        <f>'F3'!$Q$41</f>
        <v>1.3599537037037037E-2</v>
      </c>
    </row>
    <row r="422" spans="1:16" ht="21" customHeight="1" x14ac:dyDescent="0.25">
      <c r="A422" s="77"/>
      <c r="B422" s="398" t="s">
        <v>118</v>
      </c>
      <c r="C422" s="399"/>
      <c r="D422" s="96">
        <f>'F4'!$D$44</f>
        <v>0</v>
      </c>
      <c r="E422" s="97">
        <f>$E$44</f>
        <v>5</v>
      </c>
      <c r="F422" s="114">
        <f>'F4'!$P$42</f>
        <v>13</v>
      </c>
      <c r="G422" s="115">
        <f>'F4'!$Q$42</f>
        <v>1.2662037037037039E-2</v>
      </c>
      <c r="H422" s="77"/>
      <c r="I422" s="77"/>
      <c r="J422" s="77"/>
      <c r="K422" s="398" t="s">
        <v>118</v>
      </c>
      <c r="L422" s="399"/>
      <c r="M422" s="96">
        <f>'F3'!$D$44</f>
        <v>0</v>
      </c>
      <c r="N422" s="97">
        <f>$E$44</f>
        <v>5</v>
      </c>
      <c r="O422" s="114">
        <f>'F3'!$P$42</f>
        <v>13</v>
      </c>
      <c r="P422" s="115">
        <f>'F3'!$Q$42</f>
        <v>1.2662037037037039E-2</v>
      </c>
    </row>
    <row r="423" spans="1:16" ht="21" customHeight="1" x14ac:dyDescent="0.25">
      <c r="A423" s="77"/>
      <c r="B423" s="414" t="s">
        <v>112</v>
      </c>
      <c r="C423" s="415"/>
      <c r="D423" s="96">
        <f>'F4'!$D$45</f>
        <v>1758.9680371172183</v>
      </c>
      <c r="E423" s="97">
        <f>$E$45</f>
        <v>6</v>
      </c>
      <c r="F423" s="114">
        <f>'F4'!$P$43</f>
        <v>14</v>
      </c>
      <c r="G423" s="115">
        <f>'F4'!$Q$43</f>
        <v>1.1851851851851851E-2</v>
      </c>
      <c r="H423" s="77"/>
      <c r="I423" s="77"/>
      <c r="J423" s="77"/>
      <c r="K423" s="414" t="s">
        <v>112</v>
      </c>
      <c r="L423" s="415"/>
      <c r="M423" s="96">
        <f>'F3'!$D$45</f>
        <v>1758.9680371172183</v>
      </c>
      <c r="N423" s="97">
        <f>$E$45</f>
        <v>6</v>
      </c>
      <c r="O423" s="114">
        <f>'F3'!$P$43</f>
        <v>14</v>
      </c>
      <c r="P423" s="115">
        <f>'F3'!$Q$43</f>
        <v>1.1851851851851851E-2</v>
      </c>
    </row>
    <row r="424" spans="1:16" ht="21" customHeight="1" x14ac:dyDescent="0.25">
      <c r="A424" s="77"/>
      <c r="B424" s="388" t="s">
        <v>116</v>
      </c>
      <c r="C424" s="390">
        <f>'F4'!$X$27</f>
        <v>3517.9360742344365</v>
      </c>
      <c r="D424" s="392" t="s">
        <v>10</v>
      </c>
      <c r="E424" s="97">
        <f>$E$46</f>
        <v>7</v>
      </c>
      <c r="F424" s="114">
        <f>'F4'!$P$44</f>
        <v>15</v>
      </c>
      <c r="G424" s="115">
        <f>'F4'!$Q$44</f>
        <v>1.1157407407407408E-2</v>
      </c>
      <c r="H424" s="77"/>
      <c r="I424" s="77"/>
      <c r="J424" s="77"/>
      <c r="K424" s="388" t="s">
        <v>116</v>
      </c>
      <c r="L424" s="390">
        <f>'F3'!$X$27</f>
        <v>3517.9360742344365</v>
      </c>
      <c r="M424" s="392" t="s">
        <v>10</v>
      </c>
      <c r="N424" s="97">
        <f>$E$46</f>
        <v>7</v>
      </c>
      <c r="O424" s="114">
        <f>'F3'!$P$44</f>
        <v>15</v>
      </c>
      <c r="P424" s="115">
        <f>'F3'!$Q$44</f>
        <v>1.1157407407407408E-2</v>
      </c>
    </row>
    <row r="425" spans="1:16" ht="21" customHeight="1" x14ac:dyDescent="0.25">
      <c r="B425" s="389"/>
      <c r="C425" s="391"/>
      <c r="D425" s="393"/>
      <c r="E425" s="97">
        <f>$E$47</f>
        <v>8</v>
      </c>
      <c r="F425" s="114">
        <f>'F4'!$P$45</f>
        <v>16</v>
      </c>
      <c r="G425" s="115">
        <f>'F4'!$Q$45</f>
        <v>1.0543981481481481E-2</v>
      </c>
      <c r="K425" s="389"/>
      <c r="L425" s="391"/>
      <c r="M425" s="393"/>
      <c r="N425" s="97">
        <f>$E$47</f>
        <v>8</v>
      </c>
      <c r="O425" s="114">
        <f>'F3'!$P$45</f>
        <v>16</v>
      </c>
      <c r="P425" s="115">
        <f>'F3'!$Q$45</f>
        <v>1.0543981481481481E-2</v>
      </c>
    </row>
    <row r="426" spans="1:16" ht="21" customHeight="1" x14ac:dyDescent="0.25">
      <c r="B426" s="374" t="s">
        <v>122</v>
      </c>
      <c r="C426" s="374"/>
      <c r="D426" s="98" t="str">
        <f>'Départ - Arrivée'!$AE$12</f>
        <v>Vestiaire Sud</v>
      </c>
      <c r="K426" s="374" t="s">
        <v>122</v>
      </c>
      <c r="L426" s="374"/>
      <c r="M426" s="98" t="str">
        <f>'Départ - Arrivée'!$AE$12</f>
        <v>Vestiaire Sud</v>
      </c>
    </row>
    <row r="427" spans="1:16" ht="21" customHeight="1" x14ac:dyDescent="0.25">
      <c r="B427" s="98"/>
      <c r="C427" s="98"/>
      <c r="D427" s="98"/>
      <c r="E427" s="98"/>
      <c r="F427" s="98"/>
      <c r="G427" s="98"/>
    </row>
    <row r="428" spans="1:16" ht="21" customHeight="1" x14ac:dyDescent="0.25">
      <c r="B428" s="421" t="str">
        <f>'Balises - Cartes'!$B$2</f>
        <v>(nom de votre établissement)</v>
      </c>
      <c r="C428" s="421"/>
      <c r="D428" s="421"/>
      <c r="E428" s="421"/>
      <c r="F428" s="421"/>
      <c r="G428" s="421"/>
      <c r="K428" s="421" t="str">
        <f>'Balises - Cartes'!$B$2</f>
        <v>(nom de votre établissement)</v>
      </c>
      <c r="L428" s="421"/>
      <c r="M428" s="421"/>
      <c r="N428" s="421"/>
      <c r="O428" s="421"/>
      <c r="P428" s="421"/>
    </row>
    <row r="429" spans="1:16" ht="21" customHeight="1" x14ac:dyDescent="0.25">
      <c r="B429" s="405" t="s">
        <v>20</v>
      </c>
      <c r="C429" s="406"/>
      <c r="D429" s="407"/>
      <c r="E429" s="416" t="str">
        <f>$E$37</f>
        <v>Niveaux</v>
      </c>
      <c r="F429" s="417" t="s">
        <v>12</v>
      </c>
      <c r="G429" s="417" t="str">
        <f>$G$37</f>
        <v>Temps (min:sec)</v>
      </c>
      <c r="K429" s="405" t="s">
        <v>20</v>
      </c>
      <c r="L429" s="406"/>
      <c r="M429" s="407"/>
      <c r="N429" s="416" t="str">
        <f>$E$37</f>
        <v>Niveaux</v>
      </c>
      <c r="O429" s="417" t="s">
        <v>12</v>
      </c>
      <c r="P429" s="417" t="str">
        <f>$G$37</f>
        <v>Temps (min:sec)</v>
      </c>
    </row>
    <row r="430" spans="1:16" ht="21" customHeight="1" x14ac:dyDescent="0.25">
      <c r="B430" s="408"/>
      <c r="C430" s="409"/>
      <c r="D430" s="410"/>
      <c r="E430" s="416"/>
      <c r="F430" s="418"/>
      <c r="G430" s="418"/>
      <c r="K430" s="408"/>
      <c r="L430" s="409"/>
      <c r="M430" s="410"/>
      <c r="N430" s="416"/>
      <c r="O430" s="418"/>
      <c r="P430" s="418"/>
    </row>
    <row r="431" spans="1:16" ht="21" customHeight="1" x14ac:dyDescent="0.25">
      <c r="B431" s="414" t="s">
        <v>39</v>
      </c>
      <c r="C431" s="415"/>
      <c r="D431" s="96">
        <f>'F6'!$D$39</f>
        <v>1758.9680371172183</v>
      </c>
      <c r="E431" s="97" t="str">
        <f>$E$39</f>
        <v>Marche</v>
      </c>
      <c r="F431" s="114">
        <f>'F6'!$P$37</f>
        <v>8</v>
      </c>
      <c r="G431" s="115">
        <f>'F6'!$Q$37</f>
        <v>1.9710648148148147E-2</v>
      </c>
      <c r="K431" s="414" t="s">
        <v>39</v>
      </c>
      <c r="L431" s="415"/>
      <c r="M431" s="96">
        <f>'F5'!$D$39</f>
        <v>1758.9680371172183</v>
      </c>
      <c r="N431" s="97" t="str">
        <f>$E$39</f>
        <v>Marche</v>
      </c>
      <c r="O431" s="114">
        <f>'F5'!$P$37</f>
        <v>8</v>
      </c>
      <c r="P431" s="115">
        <f>'F5'!$Q$37</f>
        <v>1.9710648148148147E-2</v>
      </c>
    </row>
    <row r="432" spans="1:16" ht="21" customHeight="1" x14ac:dyDescent="0.25">
      <c r="B432" s="422" t="s">
        <v>38</v>
      </c>
      <c r="C432" s="423"/>
      <c r="D432" s="96">
        <f>'F6'!$D$40</f>
        <v>0</v>
      </c>
      <c r="E432" s="97">
        <f>$E$40</f>
        <v>1</v>
      </c>
      <c r="F432" s="114">
        <f>'F6'!$P$38</f>
        <v>9</v>
      </c>
      <c r="G432" s="115">
        <f>'F6'!$Q$38</f>
        <v>1.7673611111111109E-2</v>
      </c>
      <c r="K432" s="422" t="s">
        <v>38</v>
      </c>
      <c r="L432" s="423"/>
      <c r="M432" s="96">
        <f>'F5'!$D$40</f>
        <v>0</v>
      </c>
      <c r="N432" s="97">
        <f>$E$40</f>
        <v>1</v>
      </c>
      <c r="O432" s="114">
        <f>'F5'!$P$38</f>
        <v>9</v>
      </c>
      <c r="P432" s="115">
        <f>'F5'!$Q$38</f>
        <v>1.7673611111111109E-2</v>
      </c>
    </row>
    <row r="433" spans="1:17" ht="21" customHeight="1" x14ac:dyDescent="0.25">
      <c r="B433" s="422" t="s">
        <v>37</v>
      </c>
      <c r="C433" s="423"/>
      <c r="D433" s="96">
        <f>'F6'!$D$41</f>
        <v>0</v>
      </c>
      <c r="E433" s="97">
        <f>$E$41</f>
        <v>2</v>
      </c>
      <c r="F433" s="114">
        <f>'F6'!$P$39</f>
        <v>10</v>
      </c>
      <c r="G433" s="115">
        <f>'F6'!$Q$39</f>
        <v>1.6041666666666666E-2</v>
      </c>
      <c r="K433" s="422" t="s">
        <v>37</v>
      </c>
      <c r="L433" s="423"/>
      <c r="M433" s="96">
        <f>'F5'!$D$41</f>
        <v>0</v>
      </c>
      <c r="N433" s="97">
        <f>$E$41</f>
        <v>2</v>
      </c>
      <c r="O433" s="114">
        <f>'F5'!$P$39</f>
        <v>10</v>
      </c>
      <c r="P433" s="115">
        <f>'F5'!$Q$39</f>
        <v>1.6041666666666666E-2</v>
      </c>
    </row>
    <row r="434" spans="1:17" ht="21" customHeight="1" x14ac:dyDescent="0.25">
      <c r="B434" s="422" t="s">
        <v>36</v>
      </c>
      <c r="C434" s="423"/>
      <c r="D434" s="96">
        <f>'F6'!$D$42</f>
        <v>0</v>
      </c>
      <c r="E434" s="97">
        <f>$E$42</f>
        <v>3</v>
      </c>
      <c r="F434" s="114">
        <f>'F6'!$P$40</f>
        <v>11</v>
      </c>
      <c r="G434" s="115">
        <f>'F6'!$Q$40</f>
        <v>1.4710648148148148E-2</v>
      </c>
      <c r="K434" s="422" t="s">
        <v>36</v>
      </c>
      <c r="L434" s="423"/>
      <c r="M434" s="96">
        <f>'F5'!$D$42</f>
        <v>0</v>
      </c>
      <c r="N434" s="97">
        <f>$E$42</f>
        <v>3</v>
      </c>
      <c r="O434" s="114">
        <f>'F5'!$P$40</f>
        <v>11</v>
      </c>
      <c r="P434" s="115">
        <f>'F5'!$Q$40</f>
        <v>1.4710648148148148E-2</v>
      </c>
    </row>
    <row r="435" spans="1:17" ht="21" customHeight="1" x14ac:dyDescent="0.25">
      <c r="B435" s="398" t="s">
        <v>117</v>
      </c>
      <c r="C435" s="399"/>
      <c r="D435" s="96">
        <f>'F6'!$D$43</f>
        <v>0</v>
      </c>
      <c r="E435" s="97">
        <f>$E$43</f>
        <v>4</v>
      </c>
      <c r="F435" s="114">
        <f>'F6'!$P$41</f>
        <v>12</v>
      </c>
      <c r="G435" s="115">
        <f>'F6'!$Q$41</f>
        <v>1.3599537037037037E-2</v>
      </c>
      <c r="K435" s="398" t="s">
        <v>117</v>
      </c>
      <c r="L435" s="399"/>
      <c r="M435" s="96">
        <f>'F5'!$D$43</f>
        <v>0</v>
      </c>
      <c r="N435" s="97">
        <f>$E$43</f>
        <v>4</v>
      </c>
      <c r="O435" s="114">
        <f>'F5'!$P$41</f>
        <v>12</v>
      </c>
      <c r="P435" s="115">
        <f>'F5'!$Q$41</f>
        <v>1.3599537037037037E-2</v>
      </c>
    </row>
    <row r="436" spans="1:17" ht="21" customHeight="1" x14ac:dyDescent="0.25">
      <c r="B436" s="398" t="s">
        <v>118</v>
      </c>
      <c r="C436" s="399"/>
      <c r="D436" s="96">
        <f>'F6'!$D$44</f>
        <v>0</v>
      </c>
      <c r="E436" s="97">
        <f>$E$44</f>
        <v>5</v>
      </c>
      <c r="F436" s="114">
        <f>'F6'!$P$42</f>
        <v>13</v>
      </c>
      <c r="G436" s="115">
        <f>'F6'!$Q$42</f>
        <v>1.2662037037037039E-2</v>
      </c>
      <c r="K436" s="398" t="s">
        <v>118</v>
      </c>
      <c r="L436" s="399"/>
      <c r="M436" s="96">
        <f>'F5'!$D$44</f>
        <v>0</v>
      </c>
      <c r="N436" s="97">
        <f>$E$44</f>
        <v>5</v>
      </c>
      <c r="O436" s="114">
        <f>'F5'!$P$42</f>
        <v>13</v>
      </c>
      <c r="P436" s="115">
        <f>'F5'!$Q$42</f>
        <v>1.2662037037037039E-2</v>
      </c>
    </row>
    <row r="437" spans="1:17" ht="21" customHeight="1" x14ac:dyDescent="0.25">
      <c r="B437" s="414" t="s">
        <v>112</v>
      </c>
      <c r="C437" s="415"/>
      <c r="D437" s="96">
        <f>'F6'!$D$45</f>
        <v>1758.9680371172183</v>
      </c>
      <c r="E437" s="97">
        <f>$E$45</f>
        <v>6</v>
      </c>
      <c r="F437" s="114">
        <f>'F6'!$P$43</f>
        <v>14</v>
      </c>
      <c r="G437" s="115">
        <f>'F6'!$Q$43</f>
        <v>1.1851851851851851E-2</v>
      </c>
      <c r="K437" s="414" t="s">
        <v>112</v>
      </c>
      <c r="L437" s="415"/>
      <c r="M437" s="96">
        <f>'F5'!$D$45</f>
        <v>1758.9680371172183</v>
      </c>
      <c r="N437" s="97">
        <f>$E$45</f>
        <v>6</v>
      </c>
      <c r="O437" s="114">
        <f>'F5'!$P$43</f>
        <v>14</v>
      </c>
      <c r="P437" s="115">
        <f>'F5'!$Q$43</f>
        <v>1.1851851851851851E-2</v>
      </c>
    </row>
    <row r="438" spans="1:17" ht="21" customHeight="1" x14ac:dyDescent="0.25">
      <c r="B438" s="388" t="s">
        <v>116</v>
      </c>
      <c r="C438" s="390">
        <f>'F6'!$X$27</f>
        <v>3517.9360742344365</v>
      </c>
      <c r="D438" s="392" t="s">
        <v>10</v>
      </c>
      <c r="E438" s="97">
        <f>$E$46</f>
        <v>7</v>
      </c>
      <c r="F438" s="114">
        <f>'F6'!$P$44</f>
        <v>15</v>
      </c>
      <c r="G438" s="115">
        <f>'F6'!$Q$44</f>
        <v>1.1157407407407408E-2</v>
      </c>
      <c r="K438" s="388" t="s">
        <v>116</v>
      </c>
      <c r="L438" s="390">
        <f>'F5'!$X$27</f>
        <v>3517.9360742344365</v>
      </c>
      <c r="M438" s="392" t="s">
        <v>10</v>
      </c>
      <c r="N438" s="97">
        <f>$E$46</f>
        <v>7</v>
      </c>
      <c r="O438" s="114">
        <f>'F5'!$P$44</f>
        <v>15</v>
      </c>
      <c r="P438" s="115">
        <f>'F5'!$Q$44</f>
        <v>1.1157407407407408E-2</v>
      </c>
    </row>
    <row r="439" spans="1:17" ht="21" customHeight="1" x14ac:dyDescent="0.25">
      <c r="B439" s="389"/>
      <c r="C439" s="391"/>
      <c r="D439" s="393"/>
      <c r="E439" s="97">
        <f>$E$47</f>
        <v>8</v>
      </c>
      <c r="F439" s="114">
        <f>'F6'!$P$45</f>
        <v>16</v>
      </c>
      <c r="G439" s="115">
        <f>'F6'!$Q$45</f>
        <v>1.0543981481481481E-2</v>
      </c>
      <c r="K439" s="389"/>
      <c r="L439" s="391"/>
      <c r="M439" s="393"/>
      <c r="N439" s="97">
        <f>$E$47</f>
        <v>8</v>
      </c>
      <c r="O439" s="114">
        <f>'F5'!$P$45</f>
        <v>16</v>
      </c>
      <c r="P439" s="115">
        <f>'F5'!$Q$45</f>
        <v>1.0543981481481481E-2</v>
      </c>
    </row>
    <row r="440" spans="1:17" ht="21" customHeight="1" x14ac:dyDescent="0.25">
      <c r="B440" s="374" t="s">
        <v>122</v>
      </c>
      <c r="C440" s="374"/>
      <c r="D440" s="98" t="str">
        <f>'Départ - Arrivée'!$AE$12</f>
        <v>Vestiaire Sud</v>
      </c>
      <c r="K440" s="374" t="s">
        <v>122</v>
      </c>
      <c r="L440" s="374"/>
      <c r="M440" s="98" t="str">
        <f>'Départ - Arrivée'!$AE$12</f>
        <v>Vestiaire Sud</v>
      </c>
    </row>
    <row r="441" spans="1:17" ht="21" customHeight="1" x14ac:dyDescent="0.25">
      <c r="A441" s="3"/>
      <c r="B441" s="3"/>
      <c r="F441" s="136" t="s">
        <v>23</v>
      </c>
      <c r="P441" s="3"/>
      <c r="Q441" s="3"/>
    </row>
  </sheetData>
  <sheetProtection sheet="1" selectLockedCells="1"/>
  <mergeCells count="1373">
    <mergeCell ref="S8:W22"/>
    <mergeCell ref="B99:G99"/>
    <mergeCell ref="K99:P99"/>
    <mergeCell ref="B113:G113"/>
    <mergeCell ref="K113:P113"/>
    <mergeCell ref="B50:G50"/>
    <mergeCell ref="K50:P50"/>
    <mergeCell ref="B162:G162"/>
    <mergeCell ref="K162:P162"/>
    <mergeCell ref="B176:G176"/>
    <mergeCell ref="K176:P176"/>
    <mergeCell ref="K225:P225"/>
    <mergeCell ref="B225:G225"/>
    <mergeCell ref="B239:G239"/>
    <mergeCell ref="K239:P239"/>
    <mergeCell ref="B288:G288"/>
    <mergeCell ref="K288:P288"/>
    <mergeCell ref="L60:L61"/>
    <mergeCell ref="M60:M61"/>
    <mergeCell ref="K62:L62"/>
    <mergeCell ref="B60:B61"/>
    <mergeCell ref="C60:C61"/>
    <mergeCell ref="K123:K124"/>
    <mergeCell ref="L123:L124"/>
    <mergeCell ref="M123:M124"/>
    <mergeCell ref="K125:L125"/>
    <mergeCell ref="B123:B124"/>
    <mergeCell ref="C123:C124"/>
    <mergeCell ref="B125:C125"/>
    <mergeCell ref="K172:K173"/>
    <mergeCell ref="J286:K286"/>
    <mergeCell ref="L286:M286"/>
    <mergeCell ref="K291:L291"/>
    <mergeCell ref="B291:C291"/>
    <mergeCell ref="K292:L292"/>
    <mergeCell ref="B292:C292"/>
    <mergeCell ref="K293:L293"/>
    <mergeCell ref="B293:C293"/>
    <mergeCell ref="K294:L294"/>
    <mergeCell ref="B294:C294"/>
    <mergeCell ref="K295:L295"/>
    <mergeCell ref="B295:C295"/>
    <mergeCell ref="A286:B286"/>
    <mergeCell ref="C286:D286"/>
    <mergeCell ref="E286:F286"/>
    <mergeCell ref="G286:H286"/>
    <mergeCell ref="K438:K439"/>
    <mergeCell ref="L438:L439"/>
    <mergeCell ref="M438:M439"/>
    <mergeCell ref="E429:E430"/>
    <mergeCell ref="K417:L417"/>
    <mergeCell ref="B417:C417"/>
    <mergeCell ref="K418:L418"/>
    <mergeCell ref="B418:C418"/>
    <mergeCell ref="K419:L419"/>
    <mergeCell ref="B419:C419"/>
    <mergeCell ref="K420:L420"/>
    <mergeCell ref="B420:C420"/>
    <mergeCell ref="K421:L421"/>
    <mergeCell ref="B421:C421"/>
    <mergeCell ref="A412:B412"/>
    <mergeCell ref="C412:D412"/>
    <mergeCell ref="K431:L431"/>
    <mergeCell ref="B431:C431"/>
    <mergeCell ref="K440:L440"/>
    <mergeCell ref="B438:B439"/>
    <mergeCell ref="C438:C439"/>
    <mergeCell ref="D438:D439"/>
    <mergeCell ref="B440:C440"/>
    <mergeCell ref="D60:D61"/>
    <mergeCell ref="B62:C62"/>
    <mergeCell ref="K109:K110"/>
    <mergeCell ref="L109:L110"/>
    <mergeCell ref="M109:M110"/>
    <mergeCell ref="K111:L111"/>
    <mergeCell ref="B109:B110"/>
    <mergeCell ref="C109:C110"/>
    <mergeCell ref="D109:D110"/>
    <mergeCell ref="B111:C111"/>
    <mergeCell ref="K434:L434"/>
    <mergeCell ref="B434:C434"/>
    <mergeCell ref="K435:L435"/>
    <mergeCell ref="B435:C435"/>
    <mergeCell ref="K436:L436"/>
    <mergeCell ref="B436:C436"/>
    <mergeCell ref="K437:L437"/>
    <mergeCell ref="B437:C437"/>
    <mergeCell ref="L412:M412"/>
    <mergeCell ref="C398:D398"/>
    <mergeCell ref="E398:F398"/>
    <mergeCell ref="L398:M398"/>
    <mergeCell ref="K371:L371"/>
    <mergeCell ref="B371:C371"/>
    <mergeCell ref="A404:B407"/>
    <mergeCell ref="A396:B403"/>
    <mergeCell ref="K60:K61"/>
    <mergeCell ref="K432:L432"/>
    <mergeCell ref="B432:C432"/>
    <mergeCell ref="K433:L433"/>
    <mergeCell ref="B433:C433"/>
    <mergeCell ref="K422:L422"/>
    <mergeCell ref="B422:C422"/>
    <mergeCell ref="K423:L423"/>
    <mergeCell ref="B423:C423"/>
    <mergeCell ref="K429:M430"/>
    <mergeCell ref="N429:N430"/>
    <mergeCell ref="O429:O430"/>
    <mergeCell ref="A408:B411"/>
    <mergeCell ref="C408:D408"/>
    <mergeCell ref="E408:F408"/>
    <mergeCell ref="G408:H411"/>
    <mergeCell ref="J408:K411"/>
    <mergeCell ref="L408:M408"/>
    <mergeCell ref="N408:O408"/>
    <mergeCell ref="B414:G414"/>
    <mergeCell ref="K414:P414"/>
    <mergeCell ref="K428:P428"/>
    <mergeCell ref="B428:G428"/>
    <mergeCell ref="P429:P430"/>
    <mergeCell ref="B429:D430"/>
    <mergeCell ref="K424:K425"/>
    <mergeCell ref="L424:L425"/>
    <mergeCell ref="M424:M425"/>
    <mergeCell ref="K426:L426"/>
    <mergeCell ref="B424:B425"/>
    <mergeCell ref="C424:C425"/>
    <mergeCell ref="D424:D425"/>
    <mergeCell ref="B426:C426"/>
    <mergeCell ref="P412:Q412"/>
    <mergeCell ref="K415:M416"/>
    <mergeCell ref="N415:N416"/>
    <mergeCell ref="O415:O416"/>
    <mergeCell ref="P415:P416"/>
    <mergeCell ref="B415:D416"/>
    <mergeCell ref="E415:E416"/>
    <mergeCell ref="F415:F416"/>
    <mergeCell ref="G415:G416"/>
    <mergeCell ref="N412:O412"/>
    <mergeCell ref="F429:F430"/>
    <mergeCell ref="G429:G430"/>
    <mergeCell ref="E412:F412"/>
    <mergeCell ref="G412:H412"/>
    <mergeCell ref="J412:K412"/>
    <mergeCell ref="P408:Q411"/>
    <mergeCell ref="C410:D410"/>
    <mergeCell ref="E410:F410"/>
    <mergeCell ref="L410:M410"/>
    <mergeCell ref="N410:O410"/>
    <mergeCell ref="C411:D411"/>
    <mergeCell ref="E411:F411"/>
    <mergeCell ref="L411:M411"/>
    <mergeCell ref="N411:O411"/>
    <mergeCell ref="P404:Q407"/>
    <mergeCell ref="C406:D406"/>
    <mergeCell ref="E406:F406"/>
    <mergeCell ref="L406:M406"/>
    <mergeCell ref="N406:O406"/>
    <mergeCell ref="C407:D407"/>
    <mergeCell ref="E407:F407"/>
    <mergeCell ref="L407:M407"/>
    <mergeCell ref="N407:O407"/>
    <mergeCell ref="C404:D404"/>
    <mergeCell ref="E404:F404"/>
    <mergeCell ref="G404:H407"/>
    <mergeCell ref="J404:K407"/>
    <mergeCell ref="L404:M404"/>
    <mergeCell ref="N404:O404"/>
    <mergeCell ref="J396:K403"/>
    <mergeCell ref="L396:O396"/>
    <mergeCell ref="P396:Q403"/>
    <mergeCell ref="C397:D397"/>
    <mergeCell ref="E397:F397"/>
    <mergeCell ref="L397:M397"/>
    <mergeCell ref="N397:O397"/>
    <mergeCell ref="C399:D399"/>
    <mergeCell ref="E399:F399"/>
    <mergeCell ref="L399:M399"/>
    <mergeCell ref="N399:O399"/>
    <mergeCell ref="C400:D400"/>
    <mergeCell ref="E400:F400"/>
    <mergeCell ref="L400:M400"/>
    <mergeCell ref="N400:O400"/>
    <mergeCell ref="C402:D402"/>
    <mergeCell ref="E402:F402"/>
    <mergeCell ref="N398:O398"/>
    <mergeCell ref="L402:M402"/>
    <mergeCell ref="N402:O402"/>
    <mergeCell ref="C403:D403"/>
    <mergeCell ref="E403:F403"/>
    <mergeCell ref="L403:M403"/>
    <mergeCell ref="N403:O403"/>
    <mergeCell ref="C396:F396"/>
    <mergeCell ref="G396:H403"/>
    <mergeCell ref="A392:B395"/>
    <mergeCell ref="C392:D392"/>
    <mergeCell ref="E392:F392"/>
    <mergeCell ref="G392:H395"/>
    <mergeCell ref="J392:K395"/>
    <mergeCell ref="L392:M392"/>
    <mergeCell ref="N392:O392"/>
    <mergeCell ref="P392:Q395"/>
    <mergeCell ref="C394:D394"/>
    <mergeCell ref="E394:F394"/>
    <mergeCell ref="L394:M394"/>
    <mergeCell ref="N394:O394"/>
    <mergeCell ref="C395:D395"/>
    <mergeCell ref="E395:F395"/>
    <mergeCell ref="L395:M395"/>
    <mergeCell ref="N395:O395"/>
    <mergeCell ref="A388:B391"/>
    <mergeCell ref="C388:D388"/>
    <mergeCell ref="E388:F388"/>
    <mergeCell ref="G388:H391"/>
    <mergeCell ref="J388:K391"/>
    <mergeCell ref="L388:M388"/>
    <mergeCell ref="N388:O388"/>
    <mergeCell ref="P388:Q391"/>
    <mergeCell ref="C390:D390"/>
    <mergeCell ref="E390:F390"/>
    <mergeCell ref="L390:M390"/>
    <mergeCell ref="N390:O390"/>
    <mergeCell ref="C391:D391"/>
    <mergeCell ref="E391:F391"/>
    <mergeCell ref="L391:M391"/>
    <mergeCell ref="N391:O391"/>
    <mergeCell ref="P380:Q387"/>
    <mergeCell ref="C381:D381"/>
    <mergeCell ref="E381:F381"/>
    <mergeCell ref="L381:M381"/>
    <mergeCell ref="N381:O381"/>
    <mergeCell ref="C382:D382"/>
    <mergeCell ref="E382:F382"/>
    <mergeCell ref="L382:M382"/>
    <mergeCell ref="N382:O382"/>
    <mergeCell ref="C383:D383"/>
    <mergeCell ref="E383:F383"/>
    <mergeCell ref="L383:M383"/>
    <mergeCell ref="N383:O383"/>
    <mergeCell ref="C384:D384"/>
    <mergeCell ref="E384:F384"/>
    <mergeCell ref="L384:M384"/>
    <mergeCell ref="N384:O384"/>
    <mergeCell ref="C386:D386"/>
    <mergeCell ref="E386:F386"/>
    <mergeCell ref="L386:M386"/>
    <mergeCell ref="N386:O386"/>
    <mergeCell ref="C387:D387"/>
    <mergeCell ref="E387:F387"/>
    <mergeCell ref="L387:M387"/>
    <mergeCell ref="K372:L372"/>
    <mergeCell ref="B372:C372"/>
    <mergeCell ref="K373:L373"/>
    <mergeCell ref="B373:C373"/>
    <mergeCell ref="K374:L374"/>
    <mergeCell ref="B374:C374"/>
    <mergeCell ref="A380:B387"/>
    <mergeCell ref="C380:F380"/>
    <mergeCell ref="G380:H387"/>
    <mergeCell ref="J380:K387"/>
    <mergeCell ref="L380:O380"/>
    <mergeCell ref="N387:O387"/>
    <mergeCell ref="K375:K376"/>
    <mergeCell ref="L375:L376"/>
    <mergeCell ref="M375:M376"/>
    <mergeCell ref="K377:L377"/>
    <mergeCell ref="B375:B376"/>
    <mergeCell ref="C375:C376"/>
    <mergeCell ref="D375:D376"/>
    <mergeCell ref="B377:C377"/>
    <mergeCell ref="E366:E367"/>
    <mergeCell ref="F366:F367"/>
    <mergeCell ref="G366:G367"/>
    <mergeCell ref="K368:L368"/>
    <mergeCell ref="B368:C368"/>
    <mergeCell ref="K369:L369"/>
    <mergeCell ref="B369:C369"/>
    <mergeCell ref="K370:L370"/>
    <mergeCell ref="B370:C370"/>
    <mergeCell ref="K359:L359"/>
    <mergeCell ref="B359:C359"/>
    <mergeCell ref="K360:L360"/>
    <mergeCell ref="B360:C360"/>
    <mergeCell ref="K366:M367"/>
    <mergeCell ref="N366:N367"/>
    <mergeCell ref="O366:O367"/>
    <mergeCell ref="P366:P367"/>
    <mergeCell ref="B366:D367"/>
    <mergeCell ref="K361:K362"/>
    <mergeCell ref="L361:L362"/>
    <mergeCell ref="M361:M362"/>
    <mergeCell ref="K363:L363"/>
    <mergeCell ref="B361:B362"/>
    <mergeCell ref="C361:C362"/>
    <mergeCell ref="D361:D362"/>
    <mergeCell ref="B363:C363"/>
    <mergeCell ref="K365:P365"/>
    <mergeCell ref="B365:G365"/>
    <mergeCell ref="K354:L354"/>
    <mergeCell ref="B354:C354"/>
    <mergeCell ref="K355:L355"/>
    <mergeCell ref="B355:C355"/>
    <mergeCell ref="K356:L356"/>
    <mergeCell ref="B356:C356"/>
    <mergeCell ref="K357:L357"/>
    <mergeCell ref="B357:C357"/>
    <mergeCell ref="K358:L358"/>
    <mergeCell ref="B358:C358"/>
    <mergeCell ref="A349:B349"/>
    <mergeCell ref="C349:D349"/>
    <mergeCell ref="E349:F349"/>
    <mergeCell ref="G349:H349"/>
    <mergeCell ref="J349:K349"/>
    <mergeCell ref="L349:M349"/>
    <mergeCell ref="N349:O349"/>
    <mergeCell ref="B351:G351"/>
    <mergeCell ref="K351:P351"/>
    <mergeCell ref="P349:Q349"/>
    <mergeCell ref="K352:M353"/>
    <mergeCell ref="N352:N353"/>
    <mergeCell ref="O352:O353"/>
    <mergeCell ref="P352:P353"/>
    <mergeCell ref="B352:D353"/>
    <mergeCell ref="E352:E353"/>
    <mergeCell ref="F352:F353"/>
    <mergeCell ref="G352:G353"/>
    <mergeCell ref="P345:Q348"/>
    <mergeCell ref="C347:D347"/>
    <mergeCell ref="E347:F347"/>
    <mergeCell ref="L347:M347"/>
    <mergeCell ref="N347:O347"/>
    <mergeCell ref="C348:D348"/>
    <mergeCell ref="E348:F348"/>
    <mergeCell ref="L348:M348"/>
    <mergeCell ref="N348:O348"/>
    <mergeCell ref="P341:Q344"/>
    <mergeCell ref="C343:D343"/>
    <mergeCell ref="E343:F343"/>
    <mergeCell ref="L343:M343"/>
    <mergeCell ref="N343:O343"/>
    <mergeCell ref="C344:D344"/>
    <mergeCell ref="E344:F344"/>
    <mergeCell ref="L344:M344"/>
    <mergeCell ref="N344:O344"/>
    <mergeCell ref="A341:B344"/>
    <mergeCell ref="C341:D341"/>
    <mergeCell ref="E341:F341"/>
    <mergeCell ref="G341:H344"/>
    <mergeCell ref="J341:K344"/>
    <mergeCell ref="L341:M341"/>
    <mergeCell ref="N341:O341"/>
    <mergeCell ref="A333:B340"/>
    <mergeCell ref="C333:F333"/>
    <mergeCell ref="G333:H340"/>
    <mergeCell ref="J333:K340"/>
    <mergeCell ref="L333:O333"/>
    <mergeCell ref="A345:B348"/>
    <mergeCell ref="C345:D345"/>
    <mergeCell ref="E345:F345"/>
    <mergeCell ref="G345:H348"/>
    <mergeCell ref="J345:K348"/>
    <mergeCell ref="L345:M345"/>
    <mergeCell ref="N345:O345"/>
    <mergeCell ref="P333:Q340"/>
    <mergeCell ref="C334:D334"/>
    <mergeCell ref="E334:F334"/>
    <mergeCell ref="L334:M334"/>
    <mergeCell ref="N334:O334"/>
    <mergeCell ref="C335:D335"/>
    <mergeCell ref="E335:F335"/>
    <mergeCell ref="L335:M335"/>
    <mergeCell ref="N335:O335"/>
    <mergeCell ref="C336:D336"/>
    <mergeCell ref="E336:F336"/>
    <mergeCell ref="L336:M336"/>
    <mergeCell ref="N336:O336"/>
    <mergeCell ref="C337:D337"/>
    <mergeCell ref="E337:F337"/>
    <mergeCell ref="L337:M337"/>
    <mergeCell ref="N337:O337"/>
    <mergeCell ref="C339:D339"/>
    <mergeCell ref="E339:F339"/>
    <mergeCell ref="L339:M339"/>
    <mergeCell ref="N339:O339"/>
    <mergeCell ref="C340:D340"/>
    <mergeCell ref="E340:F340"/>
    <mergeCell ref="L340:M340"/>
    <mergeCell ref="N340:O340"/>
    <mergeCell ref="A329:B332"/>
    <mergeCell ref="C329:D329"/>
    <mergeCell ref="E329:F329"/>
    <mergeCell ref="G329:H332"/>
    <mergeCell ref="J329:K332"/>
    <mergeCell ref="L329:M329"/>
    <mergeCell ref="N329:O329"/>
    <mergeCell ref="P329:Q332"/>
    <mergeCell ref="C331:D331"/>
    <mergeCell ref="E331:F331"/>
    <mergeCell ref="L331:M331"/>
    <mergeCell ref="N331:O331"/>
    <mergeCell ref="C332:D332"/>
    <mergeCell ref="E332:F332"/>
    <mergeCell ref="L332:M332"/>
    <mergeCell ref="N332:O332"/>
    <mergeCell ref="A325:B328"/>
    <mergeCell ref="C325:D325"/>
    <mergeCell ref="E325:F325"/>
    <mergeCell ref="G325:H328"/>
    <mergeCell ref="J325:K328"/>
    <mergeCell ref="L325:M325"/>
    <mergeCell ref="N325:O325"/>
    <mergeCell ref="P325:Q328"/>
    <mergeCell ref="C327:D327"/>
    <mergeCell ref="E327:F327"/>
    <mergeCell ref="L327:M327"/>
    <mergeCell ref="N327:O327"/>
    <mergeCell ref="C328:D328"/>
    <mergeCell ref="E328:F328"/>
    <mergeCell ref="L328:M328"/>
    <mergeCell ref="N328:O328"/>
    <mergeCell ref="P317:Q324"/>
    <mergeCell ref="C318:D318"/>
    <mergeCell ref="E318:F318"/>
    <mergeCell ref="L318:M318"/>
    <mergeCell ref="N318:O318"/>
    <mergeCell ref="C319:D319"/>
    <mergeCell ref="E319:F319"/>
    <mergeCell ref="L319:M319"/>
    <mergeCell ref="N319:O319"/>
    <mergeCell ref="C320:D320"/>
    <mergeCell ref="E320:F320"/>
    <mergeCell ref="L320:M320"/>
    <mergeCell ref="N320:O320"/>
    <mergeCell ref="C321:D321"/>
    <mergeCell ref="E321:F321"/>
    <mergeCell ref="L321:M321"/>
    <mergeCell ref="N321:O321"/>
    <mergeCell ref="C323:D323"/>
    <mergeCell ref="E323:F323"/>
    <mergeCell ref="L323:M323"/>
    <mergeCell ref="N323:O323"/>
    <mergeCell ref="C324:D324"/>
    <mergeCell ref="E324:F324"/>
    <mergeCell ref="L324:M324"/>
    <mergeCell ref="K308:L308"/>
    <mergeCell ref="B308:C308"/>
    <mergeCell ref="K309:L309"/>
    <mergeCell ref="B309:C309"/>
    <mergeCell ref="K310:L310"/>
    <mergeCell ref="B310:C310"/>
    <mergeCell ref="K311:L311"/>
    <mergeCell ref="B311:C311"/>
    <mergeCell ref="A317:B324"/>
    <mergeCell ref="C317:F317"/>
    <mergeCell ref="G317:H324"/>
    <mergeCell ref="J317:K324"/>
    <mergeCell ref="L317:O317"/>
    <mergeCell ref="N324:O324"/>
    <mergeCell ref="K312:K313"/>
    <mergeCell ref="L312:L313"/>
    <mergeCell ref="M312:M313"/>
    <mergeCell ref="K314:L314"/>
    <mergeCell ref="B312:B313"/>
    <mergeCell ref="C312:C313"/>
    <mergeCell ref="D312:D313"/>
    <mergeCell ref="B314:C314"/>
    <mergeCell ref="E303:E304"/>
    <mergeCell ref="F303:F304"/>
    <mergeCell ref="G303:G304"/>
    <mergeCell ref="K305:L305"/>
    <mergeCell ref="B305:C305"/>
    <mergeCell ref="K306:L306"/>
    <mergeCell ref="B306:C306"/>
    <mergeCell ref="K307:L307"/>
    <mergeCell ref="B307:C307"/>
    <mergeCell ref="K296:L296"/>
    <mergeCell ref="B296:C296"/>
    <mergeCell ref="K297:L297"/>
    <mergeCell ref="B297:C297"/>
    <mergeCell ref="K303:M304"/>
    <mergeCell ref="N303:N304"/>
    <mergeCell ref="O303:O304"/>
    <mergeCell ref="P303:P304"/>
    <mergeCell ref="B303:D304"/>
    <mergeCell ref="K298:K299"/>
    <mergeCell ref="L298:L299"/>
    <mergeCell ref="M298:M299"/>
    <mergeCell ref="K300:L300"/>
    <mergeCell ref="B298:B299"/>
    <mergeCell ref="C298:C299"/>
    <mergeCell ref="D298:D299"/>
    <mergeCell ref="B300:C300"/>
    <mergeCell ref="K302:P302"/>
    <mergeCell ref="B302:G302"/>
    <mergeCell ref="N286:O286"/>
    <mergeCell ref="P286:Q286"/>
    <mergeCell ref="K289:M290"/>
    <mergeCell ref="N289:N290"/>
    <mergeCell ref="O289:O290"/>
    <mergeCell ref="P289:P290"/>
    <mergeCell ref="B289:D290"/>
    <mergeCell ref="E289:E290"/>
    <mergeCell ref="F289:F290"/>
    <mergeCell ref="G289:G290"/>
    <mergeCell ref="A282:B285"/>
    <mergeCell ref="C282:D282"/>
    <mergeCell ref="E282:F282"/>
    <mergeCell ref="G282:H285"/>
    <mergeCell ref="J282:K285"/>
    <mergeCell ref="L282:M282"/>
    <mergeCell ref="N282:O282"/>
    <mergeCell ref="P282:Q285"/>
    <mergeCell ref="C284:D284"/>
    <mergeCell ref="E284:F284"/>
    <mergeCell ref="L284:M284"/>
    <mergeCell ref="N284:O284"/>
    <mergeCell ref="C285:D285"/>
    <mergeCell ref="E285:F285"/>
    <mergeCell ref="L285:M285"/>
    <mergeCell ref="N285:O285"/>
    <mergeCell ref="P278:Q281"/>
    <mergeCell ref="C280:D280"/>
    <mergeCell ref="E280:F280"/>
    <mergeCell ref="L280:M280"/>
    <mergeCell ref="N280:O280"/>
    <mergeCell ref="C281:D281"/>
    <mergeCell ref="E281:F281"/>
    <mergeCell ref="L281:M281"/>
    <mergeCell ref="N281:O281"/>
    <mergeCell ref="L276:M276"/>
    <mergeCell ref="N276:O276"/>
    <mergeCell ref="C277:D277"/>
    <mergeCell ref="E277:F277"/>
    <mergeCell ref="L277:M277"/>
    <mergeCell ref="N277:O277"/>
    <mergeCell ref="A278:B281"/>
    <mergeCell ref="C278:D278"/>
    <mergeCell ref="E278:F278"/>
    <mergeCell ref="G278:H281"/>
    <mergeCell ref="J278:K281"/>
    <mergeCell ref="L278:M278"/>
    <mergeCell ref="N278:O278"/>
    <mergeCell ref="A270:B277"/>
    <mergeCell ref="C270:F270"/>
    <mergeCell ref="G270:H277"/>
    <mergeCell ref="J270:K277"/>
    <mergeCell ref="L270:O270"/>
    <mergeCell ref="P270:Q277"/>
    <mergeCell ref="C271:D271"/>
    <mergeCell ref="E271:F271"/>
    <mergeCell ref="L271:M271"/>
    <mergeCell ref="N271:O271"/>
    <mergeCell ref="C272:D272"/>
    <mergeCell ref="E272:F272"/>
    <mergeCell ref="L272:M272"/>
    <mergeCell ref="N272:O272"/>
    <mergeCell ref="C273:D273"/>
    <mergeCell ref="E273:F273"/>
    <mergeCell ref="L273:M273"/>
    <mergeCell ref="N273:O273"/>
    <mergeCell ref="C274:D274"/>
    <mergeCell ref="E274:F274"/>
    <mergeCell ref="L274:M274"/>
    <mergeCell ref="N274:O274"/>
    <mergeCell ref="C276:D276"/>
    <mergeCell ref="E276:F276"/>
    <mergeCell ref="A266:B269"/>
    <mergeCell ref="C266:D266"/>
    <mergeCell ref="E266:F266"/>
    <mergeCell ref="G266:H269"/>
    <mergeCell ref="J266:K269"/>
    <mergeCell ref="L266:M266"/>
    <mergeCell ref="N266:O266"/>
    <mergeCell ref="P266:Q269"/>
    <mergeCell ref="C268:D268"/>
    <mergeCell ref="E268:F268"/>
    <mergeCell ref="L268:M268"/>
    <mergeCell ref="N268:O268"/>
    <mergeCell ref="C269:D269"/>
    <mergeCell ref="E269:F269"/>
    <mergeCell ref="L269:M269"/>
    <mergeCell ref="N269:O269"/>
    <mergeCell ref="A262:B265"/>
    <mergeCell ref="C262:D262"/>
    <mergeCell ref="E262:F262"/>
    <mergeCell ref="G262:H265"/>
    <mergeCell ref="J262:K265"/>
    <mergeCell ref="L262:M262"/>
    <mergeCell ref="N262:O262"/>
    <mergeCell ref="P262:Q265"/>
    <mergeCell ref="C264:D264"/>
    <mergeCell ref="E264:F264"/>
    <mergeCell ref="L264:M264"/>
    <mergeCell ref="N264:O264"/>
    <mergeCell ref="C265:D265"/>
    <mergeCell ref="E265:F265"/>
    <mergeCell ref="L265:M265"/>
    <mergeCell ref="N265:O265"/>
    <mergeCell ref="P254:Q261"/>
    <mergeCell ref="C255:D255"/>
    <mergeCell ref="E255:F255"/>
    <mergeCell ref="L255:M255"/>
    <mergeCell ref="N255:O255"/>
    <mergeCell ref="C256:D256"/>
    <mergeCell ref="E256:F256"/>
    <mergeCell ref="L256:M256"/>
    <mergeCell ref="N256:O256"/>
    <mergeCell ref="C257:D257"/>
    <mergeCell ref="E257:F257"/>
    <mergeCell ref="L257:M257"/>
    <mergeCell ref="N257:O257"/>
    <mergeCell ref="C258:D258"/>
    <mergeCell ref="E258:F258"/>
    <mergeCell ref="L258:M258"/>
    <mergeCell ref="N258:O258"/>
    <mergeCell ref="C260:D260"/>
    <mergeCell ref="E260:F260"/>
    <mergeCell ref="L260:M260"/>
    <mergeCell ref="N260:O260"/>
    <mergeCell ref="C261:D261"/>
    <mergeCell ref="E261:F261"/>
    <mergeCell ref="L261:M261"/>
    <mergeCell ref="K245:L245"/>
    <mergeCell ref="B245:C245"/>
    <mergeCell ref="K246:L246"/>
    <mergeCell ref="B246:C246"/>
    <mergeCell ref="K247:L247"/>
    <mergeCell ref="B247:C247"/>
    <mergeCell ref="K248:L248"/>
    <mergeCell ref="B248:C248"/>
    <mergeCell ref="A254:B261"/>
    <mergeCell ref="C254:F254"/>
    <mergeCell ref="G254:H261"/>
    <mergeCell ref="J254:K261"/>
    <mergeCell ref="L254:O254"/>
    <mergeCell ref="N261:O261"/>
    <mergeCell ref="K249:K250"/>
    <mergeCell ref="L249:L250"/>
    <mergeCell ref="M249:M250"/>
    <mergeCell ref="K251:L251"/>
    <mergeCell ref="B249:B250"/>
    <mergeCell ref="C249:C250"/>
    <mergeCell ref="D249:D250"/>
    <mergeCell ref="B251:C251"/>
    <mergeCell ref="E240:E241"/>
    <mergeCell ref="F240:F241"/>
    <mergeCell ref="G240:G241"/>
    <mergeCell ref="K242:L242"/>
    <mergeCell ref="B242:C242"/>
    <mergeCell ref="K243:L243"/>
    <mergeCell ref="B243:C243"/>
    <mergeCell ref="K244:L244"/>
    <mergeCell ref="B244:C244"/>
    <mergeCell ref="K233:L233"/>
    <mergeCell ref="B233:C233"/>
    <mergeCell ref="K234:L234"/>
    <mergeCell ref="B234:C234"/>
    <mergeCell ref="K240:M241"/>
    <mergeCell ref="N240:N241"/>
    <mergeCell ref="O240:O241"/>
    <mergeCell ref="P240:P241"/>
    <mergeCell ref="B240:D241"/>
    <mergeCell ref="K235:K236"/>
    <mergeCell ref="L235:L236"/>
    <mergeCell ref="M235:M236"/>
    <mergeCell ref="K237:L237"/>
    <mergeCell ref="B235:B236"/>
    <mergeCell ref="C235:C236"/>
    <mergeCell ref="D235:D236"/>
    <mergeCell ref="B237:C237"/>
    <mergeCell ref="K228:L228"/>
    <mergeCell ref="B228:C228"/>
    <mergeCell ref="K229:L229"/>
    <mergeCell ref="B229:C229"/>
    <mergeCell ref="K230:L230"/>
    <mergeCell ref="B230:C230"/>
    <mergeCell ref="K231:L231"/>
    <mergeCell ref="B231:C231"/>
    <mergeCell ref="K232:L232"/>
    <mergeCell ref="B232:C232"/>
    <mergeCell ref="A223:B223"/>
    <mergeCell ref="C223:D223"/>
    <mergeCell ref="E223:F223"/>
    <mergeCell ref="G223:H223"/>
    <mergeCell ref="J223:K223"/>
    <mergeCell ref="L223:M223"/>
    <mergeCell ref="N223:O223"/>
    <mergeCell ref="P223:Q223"/>
    <mergeCell ref="K226:M227"/>
    <mergeCell ref="N226:N227"/>
    <mergeCell ref="O226:O227"/>
    <mergeCell ref="P226:P227"/>
    <mergeCell ref="B226:D227"/>
    <mergeCell ref="E226:E227"/>
    <mergeCell ref="F226:F227"/>
    <mergeCell ref="G226:G227"/>
    <mergeCell ref="A219:B222"/>
    <mergeCell ref="C219:D219"/>
    <mergeCell ref="E219:F219"/>
    <mergeCell ref="G219:H222"/>
    <mergeCell ref="J219:K222"/>
    <mergeCell ref="L219:M219"/>
    <mergeCell ref="N219:O219"/>
    <mergeCell ref="P219:Q222"/>
    <mergeCell ref="C221:D221"/>
    <mergeCell ref="E221:F221"/>
    <mergeCell ref="L221:M221"/>
    <mergeCell ref="N221:O221"/>
    <mergeCell ref="C222:D222"/>
    <mergeCell ref="E222:F222"/>
    <mergeCell ref="L222:M222"/>
    <mergeCell ref="N222:O222"/>
    <mergeCell ref="P215:Q218"/>
    <mergeCell ref="C217:D217"/>
    <mergeCell ref="E217:F217"/>
    <mergeCell ref="L217:M217"/>
    <mergeCell ref="N217:O217"/>
    <mergeCell ref="C218:D218"/>
    <mergeCell ref="E218:F218"/>
    <mergeCell ref="L218:M218"/>
    <mergeCell ref="N218:O218"/>
    <mergeCell ref="L213:M213"/>
    <mergeCell ref="N213:O213"/>
    <mergeCell ref="C214:D214"/>
    <mergeCell ref="E214:F214"/>
    <mergeCell ref="L214:M214"/>
    <mergeCell ref="N214:O214"/>
    <mergeCell ref="A215:B218"/>
    <mergeCell ref="C215:D215"/>
    <mergeCell ref="E215:F215"/>
    <mergeCell ref="G215:H218"/>
    <mergeCell ref="J215:K218"/>
    <mergeCell ref="L215:M215"/>
    <mergeCell ref="N215:O215"/>
    <mergeCell ref="A207:B214"/>
    <mergeCell ref="C207:F207"/>
    <mergeCell ref="G207:H214"/>
    <mergeCell ref="J207:K214"/>
    <mergeCell ref="L207:O207"/>
    <mergeCell ref="P207:Q214"/>
    <mergeCell ref="C208:D208"/>
    <mergeCell ref="E208:F208"/>
    <mergeCell ref="L208:M208"/>
    <mergeCell ref="N208:O208"/>
    <mergeCell ref="C209:D209"/>
    <mergeCell ref="E209:F209"/>
    <mergeCell ref="L209:M209"/>
    <mergeCell ref="N209:O209"/>
    <mergeCell ref="C210:D210"/>
    <mergeCell ref="E210:F210"/>
    <mergeCell ref="L210:M210"/>
    <mergeCell ref="N210:O210"/>
    <mergeCell ref="C211:D211"/>
    <mergeCell ref="E211:F211"/>
    <mergeCell ref="L211:M211"/>
    <mergeCell ref="N211:O211"/>
    <mergeCell ref="C213:D213"/>
    <mergeCell ref="E213:F213"/>
    <mergeCell ref="A203:B206"/>
    <mergeCell ref="C203:D203"/>
    <mergeCell ref="E203:F203"/>
    <mergeCell ref="G203:H206"/>
    <mergeCell ref="J203:K206"/>
    <mergeCell ref="L203:M203"/>
    <mergeCell ref="N203:O203"/>
    <mergeCell ref="P203:Q206"/>
    <mergeCell ref="C205:D205"/>
    <mergeCell ref="E205:F205"/>
    <mergeCell ref="L205:M205"/>
    <mergeCell ref="N205:O205"/>
    <mergeCell ref="C206:D206"/>
    <mergeCell ref="E206:F206"/>
    <mergeCell ref="L206:M206"/>
    <mergeCell ref="N206:O206"/>
    <mergeCell ref="A199:B202"/>
    <mergeCell ref="C199:D199"/>
    <mergeCell ref="E199:F199"/>
    <mergeCell ref="G199:H202"/>
    <mergeCell ref="J199:K202"/>
    <mergeCell ref="L199:M199"/>
    <mergeCell ref="N199:O199"/>
    <mergeCell ref="P199:Q202"/>
    <mergeCell ref="C201:D201"/>
    <mergeCell ref="E201:F201"/>
    <mergeCell ref="L201:M201"/>
    <mergeCell ref="N201:O201"/>
    <mergeCell ref="C202:D202"/>
    <mergeCell ref="E202:F202"/>
    <mergeCell ref="L202:M202"/>
    <mergeCell ref="N202:O202"/>
    <mergeCell ref="P191:Q198"/>
    <mergeCell ref="C192:D192"/>
    <mergeCell ref="E192:F192"/>
    <mergeCell ref="L192:M192"/>
    <mergeCell ref="N192:O192"/>
    <mergeCell ref="C193:D193"/>
    <mergeCell ref="E193:F193"/>
    <mergeCell ref="L193:M193"/>
    <mergeCell ref="N193:O193"/>
    <mergeCell ref="C194:D194"/>
    <mergeCell ref="E194:F194"/>
    <mergeCell ref="L194:M194"/>
    <mergeCell ref="N194:O194"/>
    <mergeCell ref="C195:D195"/>
    <mergeCell ref="E195:F195"/>
    <mergeCell ref="L195:M195"/>
    <mergeCell ref="N195:O195"/>
    <mergeCell ref="C197:D197"/>
    <mergeCell ref="E197:F197"/>
    <mergeCell ref="L197:M197"/>
    <mergeCell ref="N197:O197"/>
    <mergeCell ref="C198:D198"/>
    <mergeCell ref="E198:F198"/>
    <mergeCell ref="L198:M198"/>
    <mergeCell ref="K182:L182"/>
    <mergeCell ref="B182:C182"/>
    <mergeCell ref="K183:L183"/>
    <mergeCell ref="B183:C183"/>
    <mergeCell ref="K184:L184"/>
    <mergeCell ref="B184:C184"/>
    <mergeCell ref="K185:L185"/>
    <mergeCell ref="B185:C185"/>
    <mergeCell ref="A191:B198"/>
    <mergeCell ref="C191:F191"/>
    <mergeCell ref="G191:H198"/>
    <mergeCell ref="J191:K198"/>
    <mergeCell ref="L191:O191"/>
    <mergeCell ref="N198:O198"/>
    <mergeCell ref="K186:K187"/>
    <mergeCell ref="L186:L187"/>
    <mergeCell ref="M186:M187"/>
    <mergeCell ref="K188:L188"/>
    <mergeCell ref="B186:B187"/>
    <mergeCell ref="C186:C187"/>
    <mergeCell ref="D186:D187"/>
    <mergeCell ref="B188:C188"/>
    <mergeCell ref="E177:E178"/>
    <mergeCell ref="F177:F178"/>
    <mergeCell ref="G177:G178"/>
    <mergeCell ref="K179:L179"/>
    <mergeCell ref="B179:C179"/>
    <mergeCell ref="K180:L180"/>
    <mergeCell ref="B180:C180"/>
    <mergeCell ref="K181:L181"/>
    <mergeCell ref="B181:C181"/>
    <mergeCell ref="K170:L170"/>
    <mergeCell ref="B170:C170"/>
    <mergeCell ref="K171:L171"/>
    <mergeCell ref="B171:C171"/>
    <mergeCell ref="K177:M178"/>
    <mergeCell ref="N177:N178"/>
    <mergeCell ref="O177:O178"/>
    <mergeCell ref="P177:P178"/>
    <mergeCell ref="B177:D178"/>
    <mergeCell ref="L172:L173"/>
    <mergeCell ref="M172:M173"/>
    <mergeCell ref="K174:L174"/>
    <mergeCell ref="B172:B173"/>
    <mergeCell ref="C172:C173"/>
    <mergeCell ref="D172:D173"/>
    <mergeCell ref="B174:C174"/>
    <mergeCell ref="K165:L165"/>
    <mergeCell ref="B165:C165"/>
    <mergeCell ref="K166:L166"/>
    <mergeCell ref="B166:C166"/>
    <mergeCell ref="K167:L167"/>
    <mergeCell ref="B167:C167"/>
    <mergeCell ref="K168:L168"/>
    <mergeCell ref="B168:C168"/>
    <mergeCell ref="K169:L169"/>
    <mergeCell ref="B169:C169"/>
    <mergeCell ref="A160:B160"/>
    <mergeCell ref="C160:D160"/>
    <mergeCell ref="E160:F160"/>
    <mergeCell ref="G160:H160"/>
    <mergeCell ref="J160:K160"/>
    <mergeCell ref="L160:M160"/>
    <mergeCell ref="N160:O160"/>
    <mergeCell ref="P160:Q160"/>
    <mergeCell ref="K163:M164"/>
    <mergeCell ref="N163:N164"/>
    <mergeCell ref="O163:O164"/>
    <mergeCell ref="P163:P164"/>
    <mergeCell ref="B163:D164"/>
    <mergeCell ref="E163:E164"/>
    <mergeCell ref="F163:F164"/>
    <mergeCell ref="G163:G164"/>
    <mergeCell ref="A156:B159"/>
    <mergeCell ref="C156:D156"/>
    <mergeCell ref="E156:F156"/>
    <mergeCell ref="G156:H159"/>
    <mergeCell ref="J156:K159"/>
    <mergeCell ref="L156:M156"/>
    <mergeCell ref="N156:O156"/>
    <mergeCell ref="P156:Q159"/>
    <mergeCell ref="C158:D158"/>
    <mergeCell ref="E158:F158"/>
    <mergeCell ref="L158:M158"/>
    <mergeCell ref="N158:O158"/>
    <mergeCell ref="C159:D159"/>
    <mergeCell ref="E159:F159"/>
    <mergeCell ref="L159:M159"/>
    <mergeCell ref="N159:O159"/>
    <mergeCell ref="P152:Q155"/>
    <mergeCell ref="C154:D154"/>
    <mergeCell ref="E154:F154"/>
    <mergeCell ref="L154:M154"/>
    <mergeCell ref="N154:O154"/>
    <mergeCell ref="C155:D155"/>
    <mergeCell ref="E155:F155"/>
    <mergeCell ref="L155:M155"/>
    <mergeCell ref="N155:O155"/>
    <mergeCell ref="L150:M150"/>
    <mergeCell ref="N150:O150"/>
    <mergeCell ref="C151:D151"/>
    <mergeCell ref="E151:F151"/>
    <mergeCell ref="L151:M151"/>
    <mergeCell ref="N151:O151"/>
    <mergeCell ref="A152:B155"/>
    <mergeCell ref="C152:D152"/>
    <mergeCell ref="E152:F152"/>
    <mergeCell ref="G152:H155"/>
    <mergeCell ref="J152:K155"/>
    <mergeCell ref="L152:M152"/>
    <mergeCell ref="N152:O152"/>
    <mergeCell ref="A144:B151"/>
    <mergeCell ref="C144:F144"/>
    <mergeCell ref="G144:H151"/>
    <mergeCell ref="J144:K151"/>
    <mergeCell ref="L144:O144"/>
    <mergeCell ref="P144:Q151"/>
    <mergeCell ref="C145:D145"/>
    <mergeCell ref="E145:F145"/>
    <mergeCell ref="L145:M145"/>
    <mergeCell ref="N145:O145"/>
    <mergeCell ref="C146:D146"/>
    <mergeCell ref="E146:F146"/>
    <mergeCell ref="L146:M146"/>
    <mergeCell ref="N146:O146"/>
    <mergeCell ref="C147:D147"/>
    <mergeCell ref="E147:F147"/>
    <mergeCell ref="L147:M147"/>
    <mergeCell ref="N147:O147"/>
    <mergeCell ref="C148:D148"/>
    <mergeCell ref="E148:F148"/>
    <mergeCell ref="L148:M148"/>
    <mergeCell ref="N148:O148"/>
    <mergeCell ref="C150:D150"/>
    <mergeCell ref="E150:F150"/>
    <mergeCell ref="A140:B143"/>
    <mergeCell ref="C140:D140"/>
    <mergeCell ref="E140:F140"/>
    <mergeCell ref="G140:H143"/>
    <mergeCell ref="J140:K143"/>
    <mergeCell ref="L140:M140"/>
    <mergeCell ref="N140:O140"/>
    <mergeCell ref="P140:Q143"/>
    <mergeCell ref="C142:D142"/>
    <mergeCell ref="E142:F142"/>
    <mergeCell ref="L142:M142"/>
    <mergeCell ref="N142:O142"/>
    <mergeCell ref="C143:D143"/>
    <mergeCell ref="E143:F143"/>
    <mergeCell ref="L143:M143"/>
    <mergeCell ref="N143:O143"/>
    <mergeCell ref="A136:B139"/>
    <mergeCell ref="C136:D136"/>
    <mergeCell ref="E136:F136"/>
    <mergeCell ref="G136:H139"/>
    <mergeCell ref="J136:K139"/>
    <mergeCell ref="L136:M136"/>
    <mergeCell ref="N136:O136"/>
    <mergeCell ref="P136:Q139"/>
    <mergeCell ref="C138:D138"/>
    <mergeCell ref="E138:F138"/>
    <mergeCell ref="L138:M138"/>
    <mergeCell ref="N138:O138"/>
    <mergeCell ref="C139:D139"/>
    <mergeCell ref="E139:F139"/>
    <mergeCell ref="L139:M139"/>
    <mergeCell ref="N139:O139"/>
    <mergeCell ref="P128:Q135"/>
    <mergeCell ref="C129:D129"/>
    <mergeCell ref="E129:F129"/>
    <mergeCell ref="L129:M129"/>
    <mergeCell ref="N129:O129"/>
    <mergeCell ref="C130:D130"/>
    <mergeCell ref="E130:F130"/>
    <mergeCell ref="L130:M130"/>
    <mergeCell ref="N130:O130"/>
    <mergeCell ref="C131:D131"/>
    <mergeCell ref="E131:F131"/>
    <mergeCell ref="L131:M131"/>
    <mergeCell ref="N131:O131"/>
    <mergeCell ref="C132:D132"/>
    <mergeCell ref="E132:F132"/>
    <mergeCell ref="L132:M132"/>
    <mergeCell ref="N132:O132"/>
    <mergeCell ref="C134:D134"/>
    <mergeCell ref="E134:F134"/>
    <mergeCell ref="L134:M134"/>
    <mergeCell ref="N134:O134"/>
    <mergeCell ref="C135:D135"/>
    <mergeCell ref="E135:F135"/>
    <mergeCell ref="L135:M135"/>
    <mergeCell ref="K119:L119"/>
    <mergeCell ref="B119:C119"/>
    <mergeCell ref="K120:L120"/>
    <mergeCell ref="B120:C120"/>
    <mergeCell ref="K121:L121"/>
    <mergeCell ref="B121:C121"/>
    <mergeCell ref="K122:L122"/>
    <mergeCell ref="B122:C122"/>
    <mergeCell ref="A128:B135"/>
    <mergeCell ref="C128:F128"/>
    <mergeCell ref="G128:H135"/>
    <mergeCell ref="J128:K135"/>
    <mergeCell ref="L128:O128"/>
    <mergeCell ref="N135:O135"/>
    <mergeCell ref="D123:D124"/>
    <mergeCell ref="E114:E115"/>
    <mergeCell ref="F114:F115"/>
    <mergeCell ref="G114:G115"/>
    <mergeCell ref="K116:L116"/>
    <mergeCell ref="B116:C116"/>
    <mergeCell ref="K117:L117"/>
    <mergeCell ref="B117:C117"/>
    <mergeCell ref="K118:L118"/>
    <mergeCell ref="B118:C118"/>
    <mergeCell ref="K107:L107"/>
    <mergeCell ref="B107:C107"/>
    <mergeCell ref="K108:L108"/>
    <mergeCell ref="B108:C108"/>
    <mergeCell ref="K114:M115"/>
    <mergeCell ref="N114:N115"/>
    <mergeCell ref="O114:O115"/>
    <mergeCell ref="P114:P115"/>
    <mergeCell ref="B114:D115"/>
    <mergeCell ref="K102:L102"/>
    <mergeCell ref="B102:C102"/>
    <mergeCell ref="K103:L103"/>
    <mergeCell ref="B103:C103"/>
    <mergeCell ref="K104:L104"/>
    <mergeCell ref="B104:C104"/>
    <mergeCell ref="K105:L105"/>
    <mergeCell ref="B105:C105"/>
    <mergeCell ref="K106:L106"/>
    <mergeCell ref="B106:C106"/>
    <mergeCell ref="A97:B97"/>
    <mergeCell ref="C97:D97"/>
    <mergeCell ref="E97:F97"/>
    <mergeCell ref="G97:H97"/>
    <mergeCell ref="J97:K97"/>
    <mergeCell ref="L97:M97"/>
    <mergeCell ref="N97:O97"/>
    <mergeCell ref="P97:Q97"/>
    <mergeCell ref="K100:M101"/>
    <mergeCell ref="N100:N101"/>
    <mergeCell ref="O100:O101"/>
    <mergeCell ref="P100:P101"/>
    <mergeCell ref="B100:D101"/>
    <mergeCell ref="E100:E101"/>
    <mergeCell ref="F100:F101"/>
    <mergeCell ref="G100:G101"/>
    <mergeCell ref="A93:B96"/>
    <mergeCell ref="C93:D93"/>
    <mergeCell ref="E93:F93"/>
    <mergeCell ref="G93:H96"/>
    <mergeCell ref="J93:K96"/>
    <mergeCell ref="L93:M93"/>
    <mergeCell ref="N93:O93"/>
    <mergeCell ref="P93:Q96"/>
    <mergeCell ref="C95:D95"/>
    <mergeCell ref="E95:F95"/>
    <mergeCell ref="L95:M95"/>
    <mergeCell ref="N95:O95"/>
    <mergeCell ref="C96:D96"/>
    <mergeCell ref="E96:F96"/>
    <mergeCell ref="L96:M96"/>
    <mergeCell ref="N96:O96"/>
    <mergeCell ref="A89:B92"/>
    <mergeCell ref="C89:D89"/>
    <mergeCell ref="E89:F89"/>
    <mergeCell ref="G89:H92"/>
    <mergeCell ref="J89:K92"/>
    <mergeCell ref="L89:M89"/>
    <mergeCell ref="N89:O89"/>
    <mergeCell ref="A81:B88"/>
    <mergeCell ref="C81:F81"/>
    <mergeCell ref="G81:H88"/>
    <mergeCell ref="J81:K88"/>
    <mergeCell ref="L81:O81"/>
    <mergeCell ref="P81:Q88"/>
    <mergeCell ref="C82:D82"/>
    <mergeCell ref="E82:F82"/>
    <mergeCell ref="L82:M82"/>
    <mergeCell ref="N82:O82"/>
    <mergeCell ref="C85:D85"/>
    <mergeCell ref="E85:F85"/>
    <mergeCell ref="L85:M85"/>
    <mergeCell ref="N85:O85"/>
    <mergeCell ref="C87:D87"/>
    <mergeCell ref="E87:F87"/>
    <mergeCell ref="P77:Q80"/>
    <mergeCell ref="C79:D79"/>
    <mergeCell ref="E79:F79"/>
    <mergeCell ref="L79:M79"/>
    <mergeCell ref="N79:O79"/>
    <mergeCell ref="C80:D80"/>
    <mergeCell ref="E80:F80"/>
    <mergeCell ref="L80:M80"/>
    <mergeCell ref="N80:O80"/>
    <mergeCell ref="P89:Q92"/>
    <mergeCell ref="C91:D91"/>
    <mergeCell ref="E91:F91"/>
    <mergeCell ref="L91:M91"/>
    <mergeCell ref="N91:O91"/>
    <mergeCell ref="C92:D92"/>
    <mergeCell ref="E92:F92"/>
    <mergeCell ref="L92:M92"/>
    <mergeCell ref="N92:O92"/>
    <mergeCell ref="L87:M87"/>
    <mergeCell ref="N87:O87"/>
    <mergeCell ref="C88:D88"/>
    <mergeCell ref="E88:F88"/>
    <mergeCell ref="L88:M88"/>
    <mergeCell ref="N88:O88"/>
    <mergeCell ref="C83:D83"/>
    <mergeCell ref="E83:F83"/>
    <mergeCell ref="L83:M83"/>
    <mergeCell ref="N83:O83"/>
    <mergeCell ref="C84:D84"/>
    <mergeCell ref="E84:F84"/>
    <mergeCell ref="L84:M84"/>
    <mergeCell ref="N84:O84"/>
    <mergeCell ref="A77:B80"/>
    <mergeCell ref="C77:D77"/>
    <mergeCell ref="E77:F77"/>
    <mergeCell ref="G77:H80"/>
    <mergeCell ref="J77:K80"/>
    <mergeCell ref="L77:M77"/>
    <mergeCell ref="N77:O77"/>
    <mergeCell ref="A73:B76"/>
    <mergeCell ref="C73:D73"/>
    <mergeCell ref="E73:F73"/>
    <mergeCell ref="G73:H76"/>
    <mergeCell ref="J73:K76"/>
    <mergeCell ref="L73:M73"/>
    <mergeCell ref="N73:O73"/>
    <mergeCell ref="A65:B72"/>
    <mergeCell ref="C65:F65"/>
    <mergeCell ref="G65:H72"/>
    <mergeCell ref="J65:K72"/>
    <mergeCell ref="L65:O65"/>
    <mergeCell ref="E66:F66"/>
    <mergeCell ref="L66:M66"/>
    <mergeCell ref="N66:O66"/>
    <mergeCell ref="C67:D67"/>
    <mergeCell ref="E67:F67"/>
    <mergeCell ref="L67:M67"/>
    <mergeCell ref="E68:F68"/>
    <mergeCell ref="L68:M68"/>
    <mergeCell ref="N68:O68"/>
    <mergeCell ref="C69:D69"/>
    <mergeCell ref="E69:F69"/>
    <mergeCell ref="L69:M69"/>
    <mergeCell ref="N69:O69"/>
    <mergeCell ref="P51:P52"/>
    <mergeCell ref="K58:L58"/>
    <mergeCell ref="K53:L53"/>
    <mergeCell ref="K54:L54"/>
    <mergeCell ref="K55:L55"/>
    <mergeCell ref="B58:C58"/>
    <mergeCell ref="P73:Q76"/>
    <mergeCell ref="C75:D75"/>
    <mergeCell ref="E75:F75"/>
    <mergeCell ref="L75:M75"/>
    <mergeCell ref="N75:O75"/>
    <mergeCell ref="C76:D76"/>
    <mergeCell ref="E76:F76"/>
    <mergeCell ref="L76:M76"/>
    <mergeCell ref="N76:O76"/>
    <mergeCell ref="N67:O67"/>
    <mergeCell ref="C68:D68"/>
    <mergeCell ref="P65:Q72"/>
    <mergeCell ref="C66:D66"/>
    <mergeCell ref="C72:D72"/>
    <mergeCell ref="E72:F72"/>
    <mergeCell ref="L72:M72"/>
    <mergeCell ref="N72:O72"/>
    <mergeCell ref="K57:L57"/>
    <mergeCell ref="K51:M52"/>
    <mergeCell ref="N51:N52"/>
    <mergeCell ref="O51:O52"/>
    <mergeCell ref="B53:C53"/>
    <mergeCell ref="B54:C54"/>
    <mergeCell ref="B55:C55"/>
    <mergeCell ref="B56:C56"/>
    <mergeCell ref="B57:C57"/>
    <mergeCell ref="K45:L45"/>
    <mergeCell ref="K48:L48"/>
    <mergeCell ref="B59:C59"/>
    <mergeCell ref="K59:L59"/>
    <mergeCell ref="L2:O2"/>
    <mergeCell ref="N32:O32"/>
    <mergeCell ref="N24:O24"/>
    <mergeCell ref="L24:M24"/>
    <mergeCell ref="L16:M16"/>
    <mergeCell ref="N16:O16"/>
    <mergeCell ref="E51:E52"/>
    <mergeCell ref="F51:F52"/>
    <mergeCell ref="K56:L56"/>
    <mergeCell ref="N33:O33"/>
    <mergeCell ref="N34:O34"/>
    <mergeCell ref="K46:K47"/>
    <mergeCell ref="L46:L47"/>
    <mergeCell ref="M46:M47"/>
    <mergeCell ref="E25:F25"/>
    <mergeCell ref="E30:F30"/>
    <mergeCell ref="E14:F14"/>
    <mergeCell ref="E17:F17"/>
    <mergeCell ref="E19:F19"/>
    <mergeCell ref="G51:G52"/>
    <mergeCell ref="E37:E38"/>
    <mergeCell ref="G37:G38"/>
    <mergeCell ref="F37:F38"/>
    <mergeCell ref="B36:G36"/>
    <mergeCell ref="K36:P36"/>
    <mergeCell ref="N37:N38"/>
    <mergeCell ref="O37:O38"/>
    <mergeCell ref="P37:P38"/>
    <mergeCell ref="B45:C45"/>
    <mergeCell ref="L34:M34"/>
    <mergeCell ref="B43:C43"/>
    <mergeCell ref="B44:C44"/>
    <mergeCell ref="B37:D38"/>
    <mergeCell ref="K44:L44"/>
    <mergeCell ref="K37:M38"/>
    <mergeCell ref="L30:M30"/>
    <mergeCell ref="C71:D71"/>
    <mergeCell ref="E71:F71"/>
    <mergeCell ref="L71:M71"/>
    <mergeCell ref="N71:O71"/>
    <mergeCell ref="B51:D52"/>
    <mergeCell ref="P2:Q9"/>
    <mergeCell ref="J18:K25"/>
    <mergeCell ref="G2:H9"/>
    <mergeCell ref="N30:O30"/>
    <mergeCell ref="L22:M22"/>
    <mergeCell ref="L25:M25"/>
    <mergeCell ref="C18:F18"/>
    <mergeCell ref="G10:H13"/>
    <mergeCell ref="C12:D12"/>
    <mergeCell ref="E12:F12"/>
    <mergeCell ref="C13:D13"/>
    <mergeCell ref="E13:F13"/>
    <mergeCell ref="J10:K13"/>
    <mergeCell ref="E21:F21"/>
    <mergeCell ref="C2:F2"/>
    <mergeCell ref="P10:Q13"/>
    <mergeCell ref="N3:O3"/>
    <mergeCell ref="N4:O4"/>
    <mergeCell ref="N5:O5"/>
    <mergeCell ref="P14:Q17"/>
    <mergeCell ref="E16:F16"/>
    <mergeCell ref="C16:D16"/>
    <mergeCell ref="C24:D24"/>
    <mergeCell ref="E24:F24"/>
    <mergeCell ref="E32:F32"/>
    <mergeCell ref="C32:D32"/>
    <mergeCell ref="G30:H33"/>
    <mergeCell ref="J30:K33"/>
    <mergeCell ref="J14:K17"/>
    <mergeCell ref="G14:H17"/>
    <mergeCell ref="B39:C39"/>
    <mergeCell ref="B40:C40"/>
    <mergeCell ref="B41:C41"/>
    <mergeCell ref="B42:C42"/>
    <mergeCell ref="K43:L43"/>
    <mergeCell ref="N25:O25"/>
    <mergeCell ref="P30:Q33"/>
    <mergeCell ref="P18:Q25"/>
    <mergeCell ref="P26:Q29"/>
    <mergeCell ref="N29:O29"/>
    <mergeCell ref="L33:M33"/>
    <mergeCell ref="P34:Q34"/>
    <mergeCell ref="J34:K34"/>
    <mergeCell ref="G34:H34"/>
    <mergeCell ref="E33:F33"/>
    <mergeCell ref="E34:F34"/>
    <mergeCell ref="A30:B33"/>
    <mergeCell ref="L10:M10"/>
    <mergeCell ref="A26:B29"/>
    <mergeCell ref="C26:D26"/>
    <mergeCell ref="E26:F26"/>
    <mergeCell ref="G26:H29"/>
    <mergeCell ref="J26:K29"/>
    <mergeCell ref="L26:M26"/>
    <mergeCell ref="N26:O26"/>
    <mergeCell ref="C28:D28"/>
    <mergeCell ref="E28:F28"/>
    <mergeCell ref="C33:D33"/>
    <mergeCell ref="C34:D34"/>
    <mergeCell ref="L29:M29"/>
    <mergeCell ref="A10:B13"/>
    <mergeCell ref="L13:M13"/>
    <mergeCell ref="N13:O13"/>
    <mergeCell ref="A34:B34"/>
    <mergeCell ref="L28:M28"/>
    <mergeCell ref="N28:O28"/>
    <mergeCell ref="B48:C48"/>
    <mergeCell ref="N8:O8"/>
    <mergeCell ref="L8:M8"/>
    <mergeCell ref="N17:O17"/>
    <mergeCell ref="N19:O19"/>
    <mergeCell ref="N20:O20"/>
    <mergeCell ref="N21:O21"/>
    <mergeCell ref="E20:F20"/>
    <mergeCell ref="C9:D9"/>
    <mergeCell ref="C14:D14"/>
    <mergeCell ref="C17:D17"/>
    <mergeCell ref="C19:D19"/>
    <mergeCell ref="C20:D20"/>
    <mergeCell ref="G18:H25"/>
    <mergeCell ref="N22:O22"/>
    <mergeCell ref="N10:O10"/>
    <mergeCell ref="C30:D30"/>
    <mergeCell ref="L32:M32"/>
    <mergeCell ref="L9:M9"/>
    <mergeCell ref="L14:M14"/>
    <mergeCell ref="L17:M17"/>
    <mergeCell ref="L19:M19"/>
    <mergeCell ref="A18:B25"/>
    <mergeCell ref="L18:O18"/>
    <mergeCell ref="E22:F22"/>
    <mergeCell ref="K39:L39"/>
    <mergeCell ref="K40:L40"/>
    <mergeCell ref="K41:L41"/>
    <mergeCell ref="K42:L42"/>
    <mergeCell ref="B46:B47"/>
    <mergeCell ref="C46:C47"/>
    <mergeCell ref="D46:D47"/>
    <mergeCell ref="E9:F9"/>
    <mergeCell ref="C3:D3"/>
    <mergeCell ref="C4:D4"/>
    <mergeCell ref="C5:D5"/>
    <mergeCell ref="C6:D6"/>
    <mergeCell ref="C8:D8"/>
    <mergeCell ref="C29:D29"/>
    <mergeCell ref="N6:O6"/>
    <mergeCell ref="N9:O9"/>
    <mergeCell ref="L4:M4"/>
    <mergeCell ref="N14:O14"/>
    <mergeCell ref="L20:M20"/>
    <mergeCell ref="L21:M21"/>
    <mergeCell ref="A14:B17"/>
    <mergeCell ref="C21:D21"/>
    <mergeCell ref="C22:D22"/>
    <mergeCell ref="C25:D25"/>
    <mergeCell ref="E10:F10"/>
    <mergeCell ref="L12:M12"/>
    <mergeCell ref="N12:O12"/>
    <mergeCell ref="E8:F8"/>
    <mergeCell ref="J2:K9"/>
    <mergeCell ref="L3:M3"/>
    <mergeCell ref="L5:M5"/>
    <mergeCell ref="L6:M6"/>
    <mergeCell ref="E29:F29"/>
    <mergeCell ref="A2:B9"/>
    <mergeCell ref="E3:F3"/>
    <mergeCell ref="E4:F4"/>
    <mergeCell ref="E5:F5"/>
    <mergeCell ref="E6:F6"/>
    <mergeCell ref="C10:D10"/>
  </mergeCells>
  <pageMargins left="3.937007874015748E-2" right="3.937007874015748E-2" top="0.35433070866141736" bottom="0.27559055118110237" header="0" footer="0"/>
  <pageSetup paperSize="9" scale="92" orientation="landscape" horizontalDpi="4294967293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S149"/>
  <sheetViews>
    <sheetView topLeftCell="A12" zoomScale="50" zoomScaleNormal="50" workbookViewId="0">
      <selection activeCell="AQ20" sqref="AQ20:AS21"/>
    </sheetView>
  </sheetViews>
  <sheetFormatPr baseColWidth="10" defaultRowHeight="15" x14ac:dyDescent="0.25"/>
  <cols>
    <col min="1" max="1" width="1.5703125" customWidth="1"/>
    <col min="2" max="4" width="10.28515625" customWidth="1"/>
    <col min="8" max="8" width="11.7109375" customWidth="1"/>
    <col min="9" max="10" width="11.28515625" customWidth="1"/>
    <col min="11" max="11" width="40.28515625" customWidth="1"/>
    <col min="12" max="12" width="45" customWidth="1"/>
    <col min="13" max="13" width="27.7109375" customWidth="1"/>
    <col min="14" max="14" width="2.7109375" customWidth="1"/>
    <col min="15" max="16" width="11.28515625" customWidth="1"/>
    <col min="17" max="17" width="13.85546875" customWidth="1"/>
    <col min="18" max="18" width="11.7109375" customWidth="1"/>
    <col min="19" max="19" width="0.7109375" hidden="1" customWidth="1"/>
    <col min="20" max="20" width="0.85546875" customWidth="1"/>
    <col min="21" max="21" width="2.42578125" customWidth="1"/>
    <col min="22" max="22" width="3.85546875" customWidth="1"/>
    <col min="23" max="23" width="7" customWidth="1"/>
    <col min="24" max="24" width="10.7109375" customWidth="1"/>
    <col min="25" max="25" width="7" customWidth="1"/>
    <col min="26" max="26" width="4.140625" customWidth="1"/>
    <col min="27" max="28" width="11.7109375" customWidth="1"/>
    <col min="29" max="29" width="1.28515625" customWidth="1"/>
    <col min="30" max="30" width="6" customWidth="1"/>
    <col min="31" max="31" width="16.7109375" customWidth="1"/>
  </cols>
  <sheetData>
    <row r="1" spans="3:43" ht="14.45" customHeight="1" x14ac:dyDescent="0.6">
      <c r="C1" s="3"/>
      <c r="D1" s="3"/>
      <c r="AD1" s="37"/>
    </row>
    <row r="2" spans="3:43" ht="23.45" customHeight="1" x14ac:dyDescent="0.6">
      <c r="C2" s="37"/>
      <c r="D2" s="37"/>
      <c r="AD2" s="37"/>
    </row>
    <row r="3" spans="3:43" ht="1.1499999999999999" customHeight="1" x14ac:dyDescent="0.25"/>
    <row r="4" spans="3:43" ht="19.149999999999999" customHeight="1" x14ac:dyDescent="0.25"/>
    <row r="5" spans="3:43" ht="1.9" customHeight="1" thickBot="1" x14ac:dyDescent="0.3"/>
    <row r="6" spans="3:43" ht="14.45" customHeight="1" x14ac:dyDescent="0.25">
      <c r="AO6" s="450" t="s">
        <v>21</v>
      </c>
      <c r="AP6" s="451"/>
      <c r="AQ6" s="452"/>
    </row>
    <row r="7" spans="3:43" ht="26.45" customHeight="1" thickBot="1" x14ac:dyDescent="0.3">
      <c r="AO7" s="453"/>
      <c r="AP7" s="454"/>
      <c r="AQ7" s="455"/>
    </row>
    <row r="8" spans="3:43" ht="15" hidden="1" customHeight="1" thickBot="1" x14ac:dyDescent="0.3">
      <c r="AO8" s="36"/>
      <c r="AP8" s="36"/>
      <c r="AQ8" s="36"/>
    </row>
    <row r="9" spans="3:43" ht="30" customHeight="1" x14ac:dyDescent="0.25">
      <c r="AO9" s="35">
        <v>1</v>
      </c>
      <c r="AP9" s="34">
        <v>2</v>
      </c>
      <c r="AQ9" s="33">
        <v>3</v>
      </c>
    </row>
    <row r="10" spans="3:43" ht="30" customHeight="1" thickBot="1" x14ac:dyDescent="0.3">
      <c r="AO10" s="26">
        <v>54</v>
      </c>
      <c r="AP10" s="26">
        <v>2</v>
      </c>
      <c r="AQ10" s="26">
        <v>41</v>
      </c>
    </row>
    <row r="11" spans="3:43" ht="15" hidden="1" customHeight="1" x14ac:dyDescent="0.35">
      <c r="AO11" s="32"/>
      <c r="AP11" s="31"/>
      <c r="AQ11" s="30"/>
    </row>
    <row r="12" spans="3:43" ht="30" customHeight="1" x14ac:dyDescent="0.25">
      <c r="AO12" s="29">
        <v>4</v>
      </c>
      <c r="AP12" s="28">
        <v>5</v>
      </c>
      <c r="AQ12" s="27">
        <v>6</v>
      </c>
    </row>
    <row r="13" spans="3:43" ht="30" customHeight="1" thickBot="1" x14ac:dyDescent="0.3">
      <c r="AO13" s="26">
        <v>53</v>
      </c>
      <c r="AP13" s="26"/>
      <c r="AQ13" s="26"/>
    </row>
    <row r="14" spans="3:43" ht="1.9" customHeight="1" x14ac:dyDescent="0.25">
      <c r="AQ14">
        <v>21</v>
      </c>
    </row>
    <row r="15" spans="3:43" ht="9" customHeight="1" x14ac:dyDescent="0.25"/>
    <row r="16" spans="3:43" ht="15.6" customHeight="1" x14ac:dyDescent="0.25"/>
    <row r="17" spans="24:45" ht="22.9" customHeight="1" x14ac:dyDescent="0.4">
      <c r="AL17" s="4"/>
      <c r="AM17" s="4"/>
      <c r="AN17" s="4"/>
    </row>
    <row r="18" spans="24:45" ht="30" customHeight="1" x14ac:dyDescent="0.4">
      <c r="AL18" s="4"/>
      <c r="AM18" s="4"/>
      <c r="AN18" s="38"/>
      <c r="AO18" s="448" t="s">
        <v>25</v>
      </c>
      <c r="AP18" s="448"/>
      <c r="AQ18" s="448" t="s">
        <v>24</v>
      </c>
      <c r="AR18" s="448"/>
      <c r="AS18" s="448"/>
    </row>
    <row r="19" spans="24:45" ht="43.15" customHeight="1" x14ac:dyDescent="0.25">
      <c r="AO19" s="448"/>
      <c r="AP19" s="448"/>
      <c r="AQ19" s="448"/>
      <c r="AR19" s="448"/>
      <c r="AS19" s="448"/>
    </row>
    <row r="20" spans="24:45" ht="43.15" customHeight="1" x14ac:dyDescent="0.25">
      <c r="AO20" s="431">
        <v>8.5</v>
      </c>
      <c r="AP20" s="431"/>
      <c r="AQ20" s="449">
        <v>4</v>
      </c>
      <c r="AR20" s="449"/>
      <c r="AS20" s="449"/>
    </row>
    <row r="21" spans="24:45" ht="43.15" customHeight="1" x14ac:dyDescent="0.25">
      <c r="AO21" s="431">
        <v>43.4</v>
      </c>
      <c r="AP21" s="431"/>
      <c r="AQ21" s="449"/>
      <c r="AR21" s="449"/>
      <c r="AS21" s="449"/>
    </row>
    <row r="22" spans="24:45" ht="43.15" customHeight="1" x14ac:dyDescent="0.25">
      <c r="AO22" s="2" t="s">
        <v>40</v>
      </c>
    </row>
    <row r="23" spans="24:45" ht="43.15" customHeight="1" x14ac:dyDescent="0.25"/>
    <row r="24" spans="24:45" ht="43.15" customHeight="1" x14ac:dyDescent="0.25"/>
    <row r="25" spans="24:45" ht="43.15" customHeight="1" x14ac:dyDescent="0.25"/>
    <row r="26" spans="24:45" ht="60" customHeight="1" thickBot="1" x14ac:dyDescent="0.3"/>
    <row r="27" spans="24:45" ht="43.15" customHeight="1" x14ac:dyDescent="0.25">
      <c r="X27" s="444">
        <f>SUM(D39:D45)</f>
        <v>3308.5046333787413</v>
      </c>
      <c r="Y27" s="445"/>
      <c r="Z27" s="445"/>
      <c r="AA27" s="445"/>
      <c r="AB27" s="463" t="s">
        <v>10</v>
      </c>
    </row>
    <row r="28" spans="24:45" ht="32.450000000000003" customHeight="1" thickBot="1" x14ac:dyDescent="0.3">
      <c r="X28" s="446"/>
      <c r="Y28" s="447"/>
      <c r="Z28" s="447"/>
      <c r="AA28" s="447"/>
      <c r="AB28" s="464"/>
    </row>
    <row r="29" spans="24:45" ht="43.15" customHeight="1" x14ac:dyDescent="0.25"/>
    <row r="30" spans="24:45" ht="43.15" customHeight="1" x14ac:dyDescent="0.25"/>
    <row r="31" spans="24:45" ht="43.15" customHeight="1" x14ac:dyDescent="0.25"/>
    <row r="32" spans="24:45" ht="43.15" customHeight="1" x14ac:dyDescent="0.25"/>
    <row r="33" spans="2:17" ht="43.15" customHeight="1" x14ac:dyDescent="0.25"/>
    <row r="34" spans="2:17" ht="49.15" customHeight="1" thickBot="1" x14ac:dyDescent="0.3"/>
    <row r="35" spans="2:17" ht="19.899999999999999" customHeight="1" x14ac:dyDescent="0.25">
      <c r="O35" s="438" t="s">
        <v>13</v>
      </c>
      <c r="P35" s="440" t="s">
        <v>12</v>
      </c>
      <c r="Q35" s="442" t="s">
        <v>11</v>
      </c>
    </row>
    <row r="36" spans="2:17" ht="28.9" customHeight="1" thickBot="1" x14ac:dyDescent="0.3">
      <c r="O36" s="439"/>
      <c r="P36" s="441"/>
      <c r="Q36" s="443"/>
    </row>
    <row r="37" spans="2:17" ht="29.45" customHeight="1" x14ac:dyDescent="0.25">
      <c r="B37" s="432" t="s">
        <v>20</v>
      </c>
      <c r="C37" s="433"/>
      <c r="D37" s="434"/>
      <c r="O37" s="74">
        <v>0</v>
      </c>
      <c r="P37" s="73">
        <v>8</v>
      </c>
      <c r="Q37" s="72">
        <f t="shared" ref="Q37:Q45" si="0">($X$27/1000/P37)*60+$AQ$20*COUNT($AO$10,$AP$10,$AQ$10,$AO$13,$AP$13,$AQ$13)</f>
        <v>40.81378475034056</v>
      </c>
    </row>
    <row r="38" spans="2:17" ht="29.45" customHeight="1" thickBot="1" x14ac:dyDescent="0.3">
      <c r="B38" s="435"/>
      <c r="C38" s="436"/>
      <c r="D38" s="437"/>
      <c r="O38" s="69">
        <f t="shared" ref="O38:O45" si="1">O37+1</f>
        <v>1</v>
      </c>
      <c r="P38" s="68">
        <v>9</v>
      </c>
      <c r="Q38" s="67">
        <f t="shared" si="0"/>
        <v>38.056697555858278</v>
      </c>
    </row>
    <row r="39" spans="2:17" ht="29.45" customHeight="1" x14ac:dyDescent="0.25">
      <c r="B39" s="458" t="s">
        <v>47</v>
      </c>
      <c r="C39" s="459"/>
      <c r="D39" s="71">
        <f>IF(COUNT(AO10)=1,SQRT((AO20-H74)*(AO20-H74)+(AO21-H75)*(AO21-H75))*20,0)</f>
        <v>698.63008810099223</v>
      </c>
      <c r="O39" s="69">
        <f t="shared" si="1"/>
        <v>2</v>
      </c>
      <c r="P39" s="68">
        <v>10</v>
      </c>
      <c r="Q39" s="67">
        <f t="shared" si="0"/>
        <v>35.851027800272448</v>
      </c>
    </row>
    <row r="40" spans="2:17" ht="29.45" customHeight="1" x14ac:dyDescent="0.25">
      <c r="B40" s="456" t="s">
        <v>46</v>
      </c>
      <c r="C40" s="457"/>
      <c r="D40" s="70">
        <f>IF(AP10="",0,IF(AO10="",SQRT((AO20-I74)*(AO20-I74)+(AO21-I75)*(AO21-I75))*20,SQRT((H74-I74)*(H74-I74)+(H75-I75)*(H75-I75))*20))</f>
        <v>962.00831597237243</v>
      </c>
      <c r="O40" s="69">
        <f t="shared" si="1"/>
        <v>3</v>
      </c>
      <c r="P40" s="68">
        <v>11</v>
      </c>
      <c r="Q40" s="67">
        <f t="shared" si="0"/>
        <v>34.046388909338589</v>
      </c>
    </row>
    <row r="41" spans="2:17" ht="29.45" customHeight="1" x14ac:dyDescent="0.25">
      <c r="B41" s="456" t="s">
        <v>45</v>
      </c>
      <c r="C41" s="457"/>
      <c r="D41" s="70">
        <f>IF(AQ10="",0,IF(AND(AP10="",AO10=""),SQRT((AO20-J74)*(AO20-J74)+(AO21-J75)*(AO21-J75))*20,IF(AP10="",SQRT((H74-J74)*(H74-J74)+(H75-J75)*(H75-J75))*20,SQRT((I74-J74)*(I74-J74)+(I75-J75)*(I75-J75))*20)))</f>
        <v>728.81547733291177</v>
      </c>
      <c r="O41" s="69">
        <f t="shared" si="1"/>
        <v>4</v>
      </c>
      <c r="P41" s="68">
        <v>12</v>
      </c>
      <c r="Q41" s="67">
        <f t="shared" si="0"/>
        <v>32.542523166893702</v>
      </c>
    </row>
    <row r="42" spans="2:17" ht="29.45" customHeight="1" x14ac:dyDescent="0.25">
      <c r="B42" s="456" t="s">
        <v>44</v>
      </c>
      <c r="C42" s="457"/>
      <c r="D42" s="70">
        <f>IF(AO13="",0,IF(AND(AQ10="",AP10="",AO10=""),SQRT((AO20-K74)*(AO20-K74)+(AO21-K75)*(AO21-K75))*20,IF(AND(AQ10="",AP10=""),SQRT((H74-K74)*(H74-K74)+(H75-K75)*(H75-K75))*20,IF(AQ10="",SQRT((I74-K74)*(I74-K74)+(I75-K75)*(I75-K75))*20,SQRT((J74-K74)*(J74-K74)+(J75-K75)*(J75-K75))*20))))</f>
        <v>376.90317058894578</v>
      </c>
      <c r="O42" s="69">
        <f t="shared" si="1"/>
        <v>5</v>
      </c>
      <c r="P42" s="68">
        <v>13</v>
      </c>
      <c r="Q42" s="67">
        <f t="shared" si="0"/>
        <v>31.270021384824961</v>
      </c>
    </row>
    <row r="43" spans="2:17" ht="29.45" customHeight="1" x14ac:dyDescent="0.25">
      <c r="B43" s="456" t="s">
        <v>43</v>
      </c>
      <c r="C43" s="457"/>
      <c r="D43" s="70">
        <f>IF(AP13="",0,IF(AND(AO13="",AQ10="",AP10="",AO10=""),SQRT((AO20-L74)*(AO20-L74)+(AO21-L75)*(AO21-L75))*20,IF(AND(AO13="",AQ10="",AP10=""),SQRT((H74-L74)*(H74-L74)+(H75-L75)*(H75-L75))*20,IF(AND(AO13="",AQ10=""),SQRT((I74-L74)*(I74-L74)+(I75-L75)*(I75-L75))*20,IF(AO13="",SQRT((J74-L74)*(J74-L74)+(J75-L75)*(J75-L75))*20,SQRT((K74-L74)*(K74-L74)+(K75-L75)*(K75-L75))*20)))))</f>
        <v>0</v>
      </c>
      <c r="O43" s="69">
        <f t="shared" si="1"/>
        <v>6</v>
      </c>
      <c r="P43" s="68">
        <v>14</v>
      </c>
      <c r="Q43" s="67">
        <f t="shared" si="0"/>
        <v>30.179305571623178</v>
      </c>
    </row>
    <row r="44" spans="2:17" ht="29.45" customHeight="1" x14ac:dyDescent="0.25">
      <c r="B44" s="456" t="s">
        <v>42</v>
      </c>
      <c r="C44" s="457"/>
      <c r="D44" s="70">
        <f>IF(AQ13="",0,IF(AND(AP13="",AO13="",AQ10="",AP10="",AO10=""),SQRT((AO20-M74)*(AO20-M74)+(AO21-M75)*(AO21-M75))*20,IF(AND(AP13="",AO13="",AQ10="",AP10=""),SQRT((H74-M74)*(H74-M74)+(H75-M75)*(H75-M75))*20,IF(AND(AP13="",AO13="",AQ10=""),SQRT((I74-M74)*(I74-M74)+(I75-M75)*(I75-M75))*20,IF(AND(AP13="",AO13=""),SQRT((J74-M74)*(J74-M74)+(J75-M75)*(J75-M75))*20,IF(AP13="",SQRT((K74-M74)*(K74-M74)+(K75-M75)*(K75-M75))*20,SQRT((L74-M74)*(L74-M74)+(L75-M75)*(L75-M75))*20))))))</f>
        <v>0</v>
      </c>
      <c r="O44" s="69">
        <f t="shared" si="1"/>
        <v>7</v>
      </c>
      <c r="P44" s="68">
        <v>15</v>
      </c>
      <c r="Q44" s="67">
        <f t="shared" si="0"/>
        <v>29.234018533514966</v>
      </c>
    </row>
    <row r="45" spans="2:17" ht="29.45" customHeight="1" thickBot="1" x14ac:dyDescent="0.3">
      <c r="B45" s="460" t="s">
        <v>41</v>
      </c>
      <c r="C45" s="461"/>
      <c r="D45" s="66">
        <f>IF(AND(AQ13="",AP13="",AO13="",AQ10="",AP10=""),SQRT((AO20-H74)*(AO20-H74)+(AO21-H75)*(AO21-H75))*20,IF(AND(AQ13="",AP13="",AO13="",AQ10=""),SQRT((AO20-I74)*(AO20-I74)+(AO21-I75)*(AO21-I75))*20,IF(AND(AQ13="",AP13="",AO13=""),SQRT((AO20-J74)*(AO20-J74)+(AO21-J75)*(AO21-J75))*20,IF(AND(AQ13="",AP13=""),SQRT((AO20-K74)*(AO20-K74)+(AO21-K75)*(AO21-K75))*20,IF(AQ13="",SQRT((AO20-L74)*(AO20-L74)+(AO21-L75)*(AO21-L75))*20,SQRT((AO20-M74)*(AO20-M74)+(AO21-M75)*(AO21-M75))*20)))))</f>
        <v>542.14758138351965</v>
      </c>
      <c r="O45" s="65">
        <f t="shared" si="1"/>
        <v>8</v>
      </c>
      <c r="P45" s="64">
        <v>16</v>
      </c>
      <c r="Q45" s="63">
        <f t="shared" si="0"/>
        <v>28.40689237517028</v>
      </c>
    </row>
    <row r="46" spans="2:17" ht="10.15" customHeight="1" x14ac:dyDescent="0.25"/>
    <row r="47" spans="2:17" ht="13.9" customHeight="1" x14ac:dyDescent="0.25"/>
    <row r="48" spans="2:17" ht="13.9" customHeight="1" x14ac:dyDescent="0.25"/>
    <row r="49" spans="2:2" ht="13.9" customHeight="1" x14ac:dyDescent="0.25"/>
    <row r="50" spans="2:2" ht="13.9" customHeight="1" x14ac:dyDescent="0.25"/>
    <row r="51" spans="2:2" ht="9" customHeight="1" x14ac:dyDescent="0.25">
      <c r="B51" t="s">
        <v>23</v>
      </c>
    </row>
    <row r="52" spans="2:2" ht="19.899999999999999" customHeight="1" x14ac:dyDescent="0.25"/>
    <row r="53" spans="2:2" ht="19.899999999999999" customHeight="1" x14ac:dyDescent="0.25"/>
    <row r="54" spans="2:2" ht="19.899999999999999" customHeight="1" x14ac:dyDescent="0.25"/>
    <row r="55" spans="2:2" ht="19.899999999999999" customHeight="1" x14ac:dyDescent="0.25"/>
    <row r="56" spans="2:2" ht="19.899999999999999" customHeight="1" x14ac:dyDescent="0.25"/>
    <row r="57" spans="2:2" ht="19.899999999999999" customHeight="1" x14ac:dyDescent="0.25"/>
    <row r="58" spans="2:2" ht="19.899999999999999" customHeight="1" x14ac:dyDescent="0.25"/>
    <row r="59" spans="2:2" ht="19.899999999999999" customHeight="1" x14ac:dyDescent="0.25"/>
    <row r="60" spans="2:2" ht="19.899999999999999" customHeight="1" x14ac:dyDescent="0.25"/>
    <row r="61" spans="2:2" ht="19.899999999999999" customHeight="1" x14ac:dyDescent="0.25"/>
    <row r="62" spans="2:2" ht="19.899999999999999" customHeight="1" x14ac:dyDescent="0.25"/>
    <row r="63" spans="2:2" ht="19.899999999999999" customHeight="1" x14ac:dyDescent="0.25"/>
    <row r="64" spans="2:2" ht="19.899999999999999" customHeight="1" x14ac:dyDescent="0.25"/>
    <row r="65" spans="3:31" ht="19.899999999999999" customHeight="1" x14ac:dyDescent="0.25"/>
    <row r="66" spans="3:31" ht="19.899999999999999" customHeight="1" x14ac:dyDescent="0.25"/>
    <row r="68" spans="3:31" x14ac:dyDescent="0.25">
      <c r="AD68">
        <v>-11</v>
      </c>
      <c r="AE68">
        <v>10.5</v>
      </c>
    </row>
    <row r="69" spans="3:31" x14ac:dyDescent="0.25">
      <c r="T69" s="462" t="s">
        <v>7</v>
      </c>
      <c r="U69" s="462"/>
      <c r="V69" s="462"/>
      <c r="X69" s="2" t="str">
        <f>IF('1-7500'!$AO$10=Z69,'1-7500'!$AO$9,IF('1-7500'!$AP$10=Z69,'1-7500'!$AP$9,IF('1-7500'!$AQ$10=Z69,'1-7500'!$AQ$9,IF('1-7500'!$AO$13=Z69,'1-7500'!$AO$12,IF('1-7500'!$AP$13=Z69,'1-7500'!$AP$12,IF('1-7500'!$AQ$13=Z69,'1-7500'!$AQ$12,""))))))</f>
        <v/>
      </c>
      <c r="Y69" s="2"/>
      <c r="Z69" s="2">
        <v>1</v>
      </c>
      <c r="AC69" s="425">
        <v>1</v>
      </c>
      <c r="AD69" s="426"/>
      <c r="AE69" s="427"/>
    </row>
    <row r="70" spans="3:31" ht="17.45" customHeight="1" x14ac:dyDescent="0.25">
      <c r="T70" s="462"/>
      <c r="U70" s="462"/>
      <c r="V70" s="462"/>
      <c r="X70" s="2">
        <f>IF('1-7500'!$AO$10=Z70,'1-7500'!$AO$9,IF('1-7500'!$AP$10=Z70,'1-7500'!$AP$9,IF('1-7500'!$AQ$10=Z70,'1-7500'!$AQ$9,IF('1-7500'!$AO$13=Z70,'1-7500'!$AO$12,IF('1-7500'!$AP$13=Z70,'1-7500'!$AP$12,IF('1-7500'!$AQ$13=Z70,'1-7500'!$AQ$12,""))))))</f>
        <v>2</v>
      </c>
      <c r="Y70" s="2"/>
      <c r="Z70" s="2">
        <f t="shared" ref="Z70:Z101" si="2">Z69+1</f>
        <v>2</v>
      </c>
      <c r="AC70" s="428"/>
      <c r="AD70" s="429"/>
      <c r="AE70" s="430"/>
    </row>
    <row r="71" spans="3:31" ht="14.45" customHeight="1" x14ac:dyDescent="0.25">
      <c r="C71" s="425" t="s">
        <v>6</v>
      </c>
      <c r="D71" s="426"/>
      <c r="E71" s="427"/>
      <c r="F71" s="8"/>
      <c r="T71" s="41" t="s">
        <v>4</v>
      </c>
      <c r="U71" s="41" t="s">
        <v>3</v>
      </c>
      <c r="V71" s="7" t="s">
        <v>2</v>
      </c>
      <c r="X71" s="2" t="str">
        <f>IF('1-7500'!$AO$10=Z71,'1-7500'!$AO$9,IF('1-7500'!$AP$10=Z71,'1-7500'!$AP$9,IF('1-7500'!$AQ$10=Z71,'1-7500'!$AQ$9,IF('1-7500'!$AO$13=Z71,'1-7500'!$AO$12,IF('1-7500'!$AP$13=Z71,'1-7500'!$AP$12,IF('1-7500'!$AQ$13=Z71,'1-7500'!$AQ$12,""))))))</f>
        <v/>
      </c>
      <c r="Y71" s="2"/>
      <c r="Z71" s="2">
        <f t="shared" si="2"/>
        <v>3</v>
      </c>
      <c r="AC71" s="41" t="s">
        <v>4</v>
      </c>
      <c r="AD71" s="41" t="s">
        <v>3</v>
      </c>
      <c r="AE71" s="7" t="s">
        <v>2</v>
      </c>
    </row>
    <row r="72" spans="3:31" ht="14.45" customHeight="1" x14ac:dyDescent="0.25">
      <c r="C72" s="428"/>
      <c r="D72" s="429"/>
      <c r="E72" s="430"/>
      <c r="F72" s="8"/>
      <c r="H72" s="465" t="s">
        <v>5</v>
      </c>
      <c r="I72" s="465"/>
      <c r="J72" s="465"/>
      <c r="K72" s="465"/>
      <c r="L72" s="465"/>
      <c r="M72" s="465"/>
      <c r="T72" s="41">
        <v>1</v>
      </c>
      <c r="U72" s="41">
        <f t="shared" ref="U72:U103" si="3">IF($AO$10=T72,AD72,IF($AP$10=T72,AD72,IF($AQ$10=T72,AD72,IF($AO$13=T72,AD72,IF($AP$13=T72,AD72,IF($AQ$13=T72,AD72,0))))))</f>
        <v>0</v>
      </c>
      <c r="V72" s="41">
        <f t="shared" ref="V72:V103" si="4">IF($AO$10=T72,AE72,IF($AP$10=T72,AE72,IF($AQ$10=T72,AE72,IF($AO$13=T72,AE72,IF($AP$13=T72,AE72,IF($AQ$13=T72,AE72,0))))))</f>
        <v>0</v>
      </c>
      <c r="X72" s="2" t="str">
        <f>IF('1-7500'!$AO$10=Z72,'1-7500'!$AO$9,IF('1-7500'!$AP$10=Z72,'1-7500'!$AP$9,IF('1-7500'!$AQ$10=Z72,'1-7500'!$AQ$9,IF('1-7500'!$AO$13=Z72,'1-7500'!$AO$12,IF('1-7500'!$AP$13=Z72,'1-7500'!$AP$12,IF('1-7500'!$AQ$13=Z72,'1-7500'!$AQ$12,""))))))</f>
        <v/>
      </c>
      <c r="Y72" s="2"/>
      <c r="Z72" s="2">
        <f t="shared" si="2"/>
        <v>4</v>
      </c>
      <c r="AC72">
        <f t="shared" ref="AC72:AC103" si="5">C74</f>
        <v>1</v>
      </c>
      <c r="AD72">
        <f t="shared" ref="AD72:AD103" si="6">D74+$AD$68</f>
        <v>10.8</v>
      </c>
      <c r="AE72">
        <f t="shared" ref="AE72:AE103" si="7">E74+$AE$68</f>
        <v>101</v>
      </c>
    </row>
    <row r="73" spans="3:31" ht="14.45" customHeight="1" x14ac:dyDescent="0.25">
      <c r="C73" s="41" t="s">
        <v>4</v>
      </c>
      <c r="D73" s="41" t="s">
        <v>3</v>
      </c>
      <c r="E73" s="7" t="s">
        <v>2</v>
      </c>
      <c r="H73" s="465"/>
      <c r="I73" s="465"/>
      <c r="J73" s="465"/>
      <c r="K73" s="465"/>
      <c r="L73" s="465"/>
      <c r="M73" s="465"/>
      <c r="T73" s="41">
        <v>2</v>
      </c>
      <c r="U73" s="41">
        <f t="shared" si="3"/>
        <v>10.8</v>
      </c>
      <c r="V73" s="41">
        <f t="shared" si="4"/>
        <v>98.1</v>
      </c>
      <c r="X73" s="2" t="str">
        <f>IF('1-7500'!$AO$10=Z73,'1-7500'!$AO$9,IF('1-7500'!$AP$10=Z73,'1-7500'!$AP$9,IF('1-7500'!$AQ$10=Z73,'1-7500'!$AQ$9,IF('1-7500'!$AO$13=Z73,'1-7500'!$AO$12,IF('1-7500'!$AP$13=Z73,'1-7500'!$AP$12,IF('1-7500'!$AQ$13=Z73,'1-7500'!$AQ$12,""))))))</f>
        <v/>
      </c>
      <c r="Y73" s="2"/>
      <c r="Z73" s="2">
        <f t="shared" si="2"/>
        <v>5</v>
      </c>
      <c r="AC73">
        <f t="shared" si="5"/>
        <v>2</v>
      </c>
      <c r="AD73">
        <f t="shared" si="6"/>
        <v>10.8</v>
      </c>
      <c r="AE73">
        <f t="shared" si="7"/>
        <v>98.1</v>
      </c>
    </row>
    <row r="74" spans="3:31" ht="23.25" x14ac:dyDescent="0.3">
      <c r="C74" s="1">
        <v>1</v>
      </c>
      <c r="D74" s="1">
        <v>21.8</v>
      </c>
      <c r="E74" s="1">
        <v>90.5</v>
      </c>
      <c r="G74" s="6" t="s">
        <v>1</v>
      </c>
      <c r="H74" s="5">
        <f>IF(AO10="","",INDEX($T$72:$V$147,MATCH(AO10,$T$72:$T$147,0),2))</f>
        <v>39.5</v>
      </c>
      <c r="I74" s="5">
        <f>IF(AP10="","",INDEX($T$72:$V$147,MATCH(AP10,$T$72:$T$147,0),2))</f>
        <v>10.8</v>
      </c>
      <c r="J74" s="5">
        <f>IF(AQ10="","",INDEX($T$72:$V$147,MATCH(AQ10,$T$72:$T$147,0),2))</f>
        <v>37.5</v>
      </c>
      <c r="K74" s="5">
        <f>IF(AO13="","",INDEX($T$72:$V$147,MATCH(AO13,$T$72:$T$147,0),2))</f>
        <v>33</v>
      </c>
      <c r="L74" s="5" t="str">
        <f>IF(AP13="","",INDEX($T$72:$V$147,MATCH(AP13,$T$72:$T$147,0),2))</f>
        <v/>
      </c>
      <c r="M74" s="5" t="str">
        <f>IF(AQ13="","",INDEX($T$72:$V$147,MATCH(AQ13,$T$72:$T$147,0),2))</f>
        <v/>
      </c>
      <c r="T74" s="41">
        <v>3</v>
      </c>
      <c r="U74" s="41">
        <f t="shared" si="3"/>
        <v>0</v>
      </c>
      <c r="V74" s="41">
        <f t="shared" si="4"/>
        <v>0</v>
      </c>
      <c r="X74" s="2" t="str">
        <f>IF('1-7500'!$AO$10=Z74,'1-7500'!$AO$9,IF('1-7500'!$AP$10=Z74,'1-7500'!$AP$9,IF('1-7500'!$AQ$10=Z74,'1-7500'!$AQ$9,IF('1-7500'!$AO$13=Z74,'1-7500'!$AO$12,IF('1-7500'!$AP$13=Z74,'1-7500'!$AP$12,IF('1-7500'!$AQ$13=Z74,'1-7500'!$AQ$12,""))))))</f>
        <v/>
      </c>
      <c r="Y74" s="2"/>
      <c r="Z74" s="2">
        <f t="shared" si="2"/>
        <v>6</v>
      </c>
      <c r="AC74">
        <f t="shared" si="5"/>
        <v>3</v>
      </c>
      <c r="AD74">
        <f t="shared" si="6"/>
        <v>7.8000000000000007</v>
      </c>
      <c r="AE74">
        <f t="shared" si="7"/>
        <v>98.1</v>
      </c>
    </row>
    <row r="75" spans="3:31" ht="23.25" x14ac:dyDescent="0.3">
      <c r="C75" s="1">
        <v>2</v>
      </c>
      <c r="D75" s="1">
        <v>21.8</v>
      </c>
      <c r="E75" s="1">
        <v>87.6</v>
      </c>
      <c r="G75" s="6" t="s">
        <v>0</v>
      </c>
      <c r="H75" s="5">
        <f>IF(AO10="","",INDEX($T$72:$V$147,MATCH(AO10,$T$72:$T$147,0),3))</f>
        <v>59.5</v>
      </c>
      <c r="I75" s="5">
        <f>IF(AP10="","",INDEX($T$72:$V$147,MATCH(AP10,$T$72:$T$147,0),3))</f>
        <v>98.1</v>
      </c>
      <c r="J75" s="5">
        <f>IF(AQ10="","",INDEX($T$72:$V$147,MATCH(AQ10,$T$72:$T$147,0),3))</f>
        <v>73.3</v>
      </c>
      <c r="K75" s="5">
        <f>IF(AO13="","",INDEX($T$72:$V$147,MATCH(AO13,$T$72:$T$147,0),3))</f>
        <v>55</v>
      </c>
      <c r="L75" s="5" t="str">
        <f>IF(AP13="","",INDEX($T$72:$V$147,MATCH(AP13,$T$72:$T$147,0),3))</f>
        <v/>
      </c>
      <c r="M75" s="5" t="str">
        <f>IF(AQ13="","",INDEX($T$72:$V$147,MATCH(AQ13,$T$72:$T$147,0),3))</f>
        <v/>
      </c>
      <c r="T75" s="41">
        <v>4</v>
      </c>
      <c r="U75" s="41">
        <f t="shared" si="3"/>
        <v>0</v>
      </c>
      <c r="V75" s="41">
        <f t="shared" si="4"/>
        <v>0</v>
      </c>
      <c r="X75" s="2" t="str">
        <f>IF('1-7500'!$AO$10=Z75,'1-7500'!$AO$9,IF('1-7500'!$AP$10=Z75,'1-7500'!$AP$9,IF('1-7500'!$AQ$10=Z75,'1-7500'!$AQ$9,IF('1-7500'!$AO$13=Z75,'1-7500'!$AO$12,IF('1-7500'!$AP$13=Z75,'1-7500'!$AP$12,IF('1-7500'!$AQ$13=Z75,'1-7500'!$AQ$12,""))))))</f>
        <v/>
      </c>
      <c r="Y75" s="2"/>
      <c r="Z75" s="2">
        <f t="shared" si="2"/>
        <v>7</v>
      </c>
      <c r="AC75">
        <f t="shared" si="5"/>
        <v>4</v>
      </c>
      <c r="AD75">
        <f t="shared" si="6"/>
        <v>9.8000000000000007</v>
      </c>
      <c r="AE75">
        <f t="shared" si="7"/>
        <v>91</v>
      </c>
    </row>
    <row r="76" spans="3:31" x14ac:dyDescent="0.25">
      <c r="C76" s="1">
        <v>3</v>
      </c>
      <c r="D76" s="1">
        <v>18.8</v>
      </c>
      <c r="E76" s="1">
        <v>87.6</v>
      </c>
      <c r="T76" s="41">
        <v>5</v>
      </c>
      <c r="U76" s="41">
        <f t="shared" si="3"/>
        <v>0</v>
      </c>
      <c r="V76" s="41">
        <f t="shared" si="4"/>
        <v>0</v>
      </c>
      <c r="X76" s="2" t="str">
        <f>IF('1-7500'!$AO$10=Z76,'1-7500'!$AO$9,IF('1-7500'!$AP$10=Z76,'1-7500'!$AP$9,IF('1-7500'!$AQ$10=Z76,'1-7500'!$AQ$9,IF('1-7500'!$AO$13=Z76,'1-7500'!$AO$12,IF('1-7500'!$AP$13=Z76,'1-7500'!$AP$12,IF('1-7500'!$AQ$13=Z76,'1-7500'!$AQ$12,""))))))</f>
        <v/>
      </c>
      <c r="Y76" s="2"/>
      <c r="Z76" s="2">
        <f t="shared" si="2"/>
        <v>8</v>
      </c>
      <c r="AC76">
        <f t="shared" si="5"/>
        <v>5</v>
      </c>
      <c r="AD76">
        <f t="shared" si="6"/>
        <v>3</v>
      </c>
      <c r="AE76">
        <f t="shared" si="7"/>
        <v>90.5</v>
      </c>
    </row>
    <row r="77" spans="3:31" x14ac:dyDescent="0.25">
      <c r="C77" s="1">
        <v>4</v>
      </c>
      <c r="D77" s="1">
        <v>20.8</v>
      </c>
      <c r="E77" s="1">
        <v>80.5</v>
      </c>
      <c r="T77" s="41">
        <v>6</v>
      </c>
      <c r="U77" s="41">
        <f t="shared" si="3"/>
        <v>0</v>
      </c>
      <c r="V77" s="41">
        <f t="shared" si="4"/>
        <v>0</v>
      </c>
      <c r="X77" s="2" t="str">
        <f>IF('1-7500'!$AO$10=Z77,'1-7500'!$AO$9,IF('1-7500'!$AP$10=Z77,'1-7500'!$AP$9,IF('1-7500'!$AQ$10=Z77,'1-7500'!$AQ$9,IF('1-7500'!$AO$13=Z77,'1-7500'!$AO$12,IF('1-7500'!$AP$13=Z77,'1-7500'!$AP$12,IF('1-7500'!$AQ$13=Z77,'1-7500'!$AQ$12,""))))))</f>
        <v/>
      </c>
      <c r="Y77" s="2"/>
      <c r="Z77" s="2">
        <f t="shared" si="2"/>
        <v>9</v>
      </c>
      <c r="AC77">
        <f t="shared" si="5"/>
        <v>6</v>
      </c>
      <c r="AD77">
        <f t="shared" si="6"/>
        <v>5</v>
      </c>
      <c r="AE77">
        <f t="shared" si="7"/>
        <v>84.5</v>
      </c>
    </row>
    <row r="78" spans="3:31" x14ac:dyDescent="0.25">
      <c r="C78" s="1">
        <v>5</v>
      </c>
      <c r="D78" s="1">
        <v>14</v>
      </c>
      <c r="E78" s="1">
        <v>80</v>
      </c>
      <c r="T78" s="41">
        <v>7</v>
      </c>
      <c r="U78" s="41">
        <f t="shared" si="3"/>
        <v>0</v>
      </c>
      <c r="V78" s="41">
        <f t="shared" si="4"/>
        <v>0</v>
      </c>
      <c r="X78" s="2" t="str">
        <f>IF('1-7500'!$AO$10=Z78,'1-7500'!$AO$9,IF('1-7500'!$AP$10=Z78,'1-7500'!$AP$9,IF('1-7500'!$AQ$10=Z78,'1-7500'!$AQ$9,IF('1-7500'!$AO$13=Z78,'1-7500'!$AO$12,IF('1-7500'!$AP$13=Z78,'1-7500'!$AP$12,IF('1-7500'!$AQ$13=Z78,'1-7500'!$AQ$12,""))))))</f>
        <v/>
      </c>
      <c r="Y78" s="2"/>
      <c r="Z78" s="2">
        <f t="shared" si="2"/>
        <v>10</v>
      </c>
      <c r="AC78">
        <f t="shared" si="5"/>
        <v>7</v>
      </c>
      <c r="AD78">
        <f t="shared" si="6"/>
        <v>5.5</v>
      </c>
      <c r="AE78">
        <f t="shared" si="7"/>
        <v>82.5</v>
      </c>
    </row>
    <row r="79" spans="3:31" x14ac:dyDescent="0.25">
      <c r="C79" s="1">
        <v>6</v>
      </c>
      <c r="D79" s="1">
        <v>16</v>
      </c>
      <c r="E79" s="1">
        <v>74</v>
      </c>
      <c r="T79" s="41">
        <v>8</v>
      </c>
      <c r="U79" s="41">
        <f t="shared" si="3"/>
        <v>0</v>
      </c>
      <c r="V79" s="41">
        <f t="shared" si="4"/>
        <v>0</v>
      </c>
      <c r="X79" s="2" t="str">
        <f>IF('1-7500'!$AO$10=Z79,'1-7500'!$AO$9,IF('1-7500'!$AP$10=Z79,'1-7500'!$AP$9,IF('1-7500'!$AQ$10=Z79,'1-7500'!$AQ$9,IF('1-7500'!$AO$13=Z79,'1-7500'!$AO$12,IF('1-7500'!$AP$13=Z79,'1-7500'!$AP$12,IF('1-7500'!$AQ$13=Z79,'1-7500'!$AQ$12,""))))))</f>
        <v/>
      </c>
      <c r="Y79" s="2"/>
      <c r="Z79" s="2">
        <f t="shared" si="2"/>
        <v>11</v>
      </c>
      <c r="AC79">
        <f t="shared" si="5"/>
        <v>8</v>
      </c>
      <c r="AD79">
        <f t="shared" si="6"/>
        <v>13</v>
      </c>
      <c r="AE79">
        <f t="shared" si="7"/>
        <v>82</v>
      </c>
    </row>
    <row r="80" spans="3:31" x14ac:dyDescent="0.25">
      <c r="C80" s="1">
        <v>7</v>
      </c>
      <c r="D80" s="1">
        <v>16.5</v>
      </c>
      <c r="E80" s="1">
        <v>72</v>
      </c>
      <c r="T80" s="41">
        <v>9</v>
      </c>
      <c r="U80" s="41">
        <f t="shared" si="3"/>
        <v>0</v>
      </c>
      <c r="V80" s="41">
        <f t="shared" si="4"/>
        <v>0</v>
      </c>
      <c r="X80" s="2" t="str">
        <f>IF('1-7500'!$AO$10=Z80,'1-7500'!$AO$9,IF('1-7500'!$AP$10=Z80,'1-7500'!$AP$9,IF('1-7500'!$AQ$10=Z80,'1-7500'!$AQ$9,IF('1-7500'!$AO$13=Z80,'1-7500'!$AO$12,IF('1-7500'!$AP$13=Z80,'1-7500'!$AP$12,IF('1-7500'!$AQ$13=Z80,'1-7500'!$AQ$12,""))))))</f>
        <v/>
      </c>
      <c r="Y80" s="2"/>
      <c r="Z80" s="2">
        <f t="shared" si="2"/>
        <v>12</v>
      </c>
      <c r="AC80">
        <f t="shared" si="5"/>
        <v>9</v>
      </c>
      <c r="AD80">
        <f t="shared" si="6"/>
        <v>13</v>
      </c>
      <c r="AE80">
        <f t="shared" si="7"/>
        <v>89.5</v>
      </c>
    </row>
    <row r="81" spans="3:31" ht="14.45" customHeight="1" x14ac:dyDescent="0.4">
      <c r="C81" s="1">
        <v>8</v>
      </c>
      <c r="D81" s="1">
        <v>24</v>
      </c>
      <c r="E81" s="1">
        <v>71.5</v>
      </c>
      <c r="J81" s="4"/>
      <c r="K81" s="4"/>
      <c r="L81" s="4"/>
      <c r="T81" s="41">
        <v>10</v>
      </c>
      <c r="U81" s="41">
        <f t="shared" si="3"/>
        <v>0</v>
      </c>
      <c r="V81" s="41">
        <f t="shared" si="4"/>
        <v>0</v>
      </c>
      <c r="X81" s="2" t="str">
        <f>IF('1-7500'!$AO$10=Z81,'1-7500'!$AO$9,IF('1-7500'!$AP$10=Z81,'1-7500'!$AP$9,IF('1-7500'!$AQ$10=Z81,'1-7500'!$AQ$9,IF('1-7500'!$AO$13=Z81,'1-7500'!$AO$12,IF('1-7500'!$AP$13=Z81,'1-7500'!$AP$12,IF('1-7500'!$AQ$13=Z81,'1-7500'!$AQ$12,""))))))</f>
        <v/>
      </c>
      <c r="Y81" s="2"/>
      <c r="Z81" s="2">
        <f t="shared" si="2"/>
        <v>13</v>
      </c>
      <c r="AC81">
        <f t="shared" si="5"/>
        <v>10</v>
      </c>
      <c r="AD81">
        <f t="shared" si="6"/>
        <v>15</v>
      </c>
      <c r="AE81">
        <f t="shared" si="7"/>
        <v>91.5</v>
      </c>
    </row>
    <row r="82" spans="3:31" ht="14.45" customHeight="1" x14ac:dyDescent="0.4">
      <c r="C82" s="1">
        <v>9</v>
      </c>
      <c r="D82" s="1">
        <v>24</v>
      </c>
      <c r="E82" s="1">
        <v>79</v>
      </c>
      <c r="J82" s="4"/>
      <c r="K82" s="4"/>
      <c r="L82" s="4"/>
      <c r="T82" s="41">
        <v>11</v>
      </c>
      <c r="U82" s="41">
        <f t="shared" si="3"/>
        <v>0</v>
      </c>
      <c r="V82" s="41">
        <f t="shared" si="4"/>
        <v>0</v>
      </c>
      <c r="X82" s="2" t="str">
        <f>IF('1-7500'!$AO$10=Z82,'1-7500'!$AO$9,IF('1-7500'!$AP$10=Z82,'1-7500'!$AP$9,IF('1-7500'!$AQ$10=Z82,'1-7500'!$AQ$9,IF('1-7500'!$AO$13=Z82,'1-7500'!$AO$12,IF('1-7500'!$AP$13=Z82,'1-7500'!$AP$12,IF('1-7500'!$AQ$13=Z82,'1-7500'!$AQ$12,""))))))</f>
        <v/>
      </c>
      <c r="Y82" s="2"/>
      <c r="Z82" s="2">
        <f t="shared" si="2"/>
        <v>14</v>
      </c>
      <c r="AC82">
        <f t="shared" si="5"/>
        <v>11</v>
      </c>
      <c r="AD82">
        <f t="shared" si="6"/>
        <v>22.200000000000003</v>
      </c>
      <c r="AE82">
        <f t="shared" si="7"/>
        <v>86.3</v>
      </c>
    </row>
    <row r="83" spans="3:31" ht="14.45" customHeight="1" x14ac:dyDescent="0.25">
      <c r="C83" s="1">
        <v>10</v>
      </c>
      <c r="D83" s="1">
        <v>26</v>
      </c>
      <c r="E83" s="1">
        <v>81</v>
      </c>
      <c r="T83" s="41">
        <v>12</v>
      </c>
      <c r="U83" s="41">
        <f t="shared" si="3"/>
        <v>0</v>
      </c>
      <c r="V83" s="41">
        <f t="shared" si="4"/>
        <v>0</v>
      </c>
      <c r="X83" s="2" t="str">
        <f>IF('1-7500'!$AO$10=Z83,'1-7500'!$AO$9,IF('1-7500'!$AP$10=Z83,'1-7500'!$AP$9,IF('1-7500'!$AQ$10=Z83,'1-7500'!$AQ$9,IF('1-7500'!$AO$13=Z83,'1-7500'!$AO$12,IF('1-7500'!$AP$13=Z83,'1-7500'!$AP$12,IF('1-7500'!$AQ$13=Z83,'1-7500'!$AQ$12,""))))))</f>
        <v/>
      </c>
      <c r="Y83" s="2"/>
      <c r="Z83" s="2">
        <f t="shared" si="2"/>
        <v>15</v>
      </c>
      <c r="AC83">
        <f t="shared" si="5"/>
        <v>12</v>
      </c>
      <c r="AD83">
        <f t="shared" si="6"/>
        <v>26.200000000000003</v>
      </c>
      <c r="AE83">
        <f t="shared" si="7"/>
        <v>91.5</v>
      </c>
    </row>
    <row r="84" spans="3:31" ht="25.15" customHeight="1" x14ac:dyDescent="0.25">
      <c r="C84" s="1">
        <v>11</v>
      </c>
      <c r="D84" s="1">
        <v>33.200000000000003</v>
      </c>
      <c r="E84" s="1">
        <v>75.8</v>
      </c>
      <c r="T84" s="41">
        <v>13</v>
      </c>
      <c r="U84" s="41">
        <f t="shared" si="3"/>
        <v>0</v>
      </c>
      <c r="V84" s="41">
        <f t="shared" si="4"/>
        <v>0</v>
      </c>
      <c r="X84" s="2" t="str">
        <f>IF('1-7500'!$AO$10=Z84,'1-7500'!$AO$9,IF('1-7500'!$AP$10=Z84,'1-7500'!$AP$9,IF('1-7500'!$AQ$10=Z84,'1-7500'!$AQ$9,IF('1-7500'!$AO$13=Z84,'1-7500'!$AO$12,IF('1-7500'!$AP$13=Z84,'1-7500'!$AP$12,IF('1-7500'!$AQ$13=Z84,'1-7500'!$AQ$12,""))))))</f>
        <v/>
      </c>
      <c r="Y84" s="2"/>
      <c r="Z84" s="2">
        <f t="shared" si="2"/>
        <v>16</v>
      </c>
      <c r="AC84">
        <f t="shared" si="5"/>
        <v>13</v>
      </c>
      <c r="AD84">
        <f t="shared" si="6"/>
        <v>28</v>
      </c>
      <c r="AE84">
        <f t="shared" si="7"/>
        <v>95.5</v>
      </c>
    </row>
    <row r="85" spans="3:31" ht="25.15" customHeight="1" x14ac:dyDescent="0.25">
      <c r="C85" s="1">
        <v>12</v>
      </c>
      <c r="D85" s="1">
        <v>37.200000000000003</v>
      </c>
      <c r="E85" s="1">
        <v>81</v>
      </c>
      <c r="J85" s="3"/>
      <c r="K85" s="3"/>
      <c r="L85" s="3"/>
      <c r="T85" s="41">
        <v>14</v>
      </c>
      <c r="U85" s="41">
        <f t="shared" si="3"/>
        <v>0</v>
      </c>
      <c r="V85" s="41">
        <f t="shared" si="4"/>
        <v>0</v>
      </c>
      <c r="X85" s="2" t="str">
        <f>IF('1-7500'!$AO$10=Z85,'1-7500'!$AO$9,IF('1-7500'!$AP$10=Z85,'1-7500'!$AP$9,IF('1-7500'!$AQ$10=Z85,'1-7500'!$AQ$9,IF('1-7500'!$AO$13=Z85,'1-7500'!$AO$12,IF('1-7500'!$AP$13=Z85,'1-7500'!$AP$12,IF('1-7500'!$AQ$13=Z85,'1-7500'!$AQ$12,""))))))</f>
        <v/>
      </c>
      <c r="Y85" s="2"/>
      <c r="Z85" s="2">
        <f t="shared" si="2"/>
        <v>17</v>
      </c>
      <c r="AC85">
        <f t="shared" si="5"/>
        <v>14</v>
      </c>
      <c r="AD85">
        <f t="shared" si="6"/>
        <v>29</v>
      </c>
      <c r="AE85">
        <f t="shared" si="7"/>
        <v>87.5</v>
      </c>
    </row>
    <row r="86" spans="3:31" ht="25.15" customHeight="1" x14ac:dyDescent="0.25">
      <c r="C86" s="1">
        <v>13</v>
      </c>
      <c r="D86" s="1">
        <v>39</v>
      </c>
      <c r="E86" s="1">
        <v>85</v>
      </c>
      <c r="J86" s="3"/>
      <c r="K86" s="3"/>
      <c r="L86" s="3"/>
      <c r="T86" s="41">
        <v>15</v>
      </c>
      <c r="U86" s="41">
        <f t="shared" si="3"/>
        <v>0</v>
      </c>
      <c r="V86" s="41">
        <f t="shared" si="4"/>
        <v>0</v>
      </c>
      <c r="X86" s="2" t="str">
        <f>IF('1-7500'!$AO$10=Z86,'1-7500'!$AO$9,IF('1-7500'!$AP$10=Z86,'1-7500'!$AP$9,IF('1-7500'!$AQ$10=Z86,'1-7500'!$AQ$9,IF('1-7500'!$AO$13=Z86,'1-7500'!$AO$12,IF('1-7500'!$AP$13=Z86,'1-7500'!$AP$12,IF('1-7500'!$AQ$13=Z86,'1-7500'!$AQ$12,""))))))</f>
        <v/>
      </c>
      <c r="Y86" s="2"/>
      <c r="Z86" s="2">
        <f t="shared" si="2"/>
        <v>18</v>
      </c>
      <c r="AC86">
        <f t="shared" si="5"/>
        <v>15</v>
      </c>
      <c r="AD86">
        <f t="shared" si="6"/>
        <v>27.299999999999997</v>
      </c>
      <c r="AE86">
        <f t="shared" si="7"/>
        <v>85.5</v>
      </c>
    </row>
    <row r="87" spans="3:31" ht="25.15" customHeight="1" x14ac:dyDescent="0.25">
      <c r="C87" s="1">
        <v>14</v>
      </c>
      <c r="D87" s="1">
        <v>40</v>
      </c>
      <c r="E87" s="1">
        <v>77</v>
      </c>
      <c r="T87" s="41">
        <v>16</v>
      </c>
      <c r="U87" s="41">
        <f t="shared" si="3"/>
        <v>0</v>
      </c>
      <c r="V87" s="41">
        <f t="shared" si="4"/>
        <v>0</v>
      </c>
      <c r="X87" s="2" t="str">
        <f>IF('1-7500'!$AO$10=Z87,'1-7500'!$AO$9,IF('1-7500'!$AP$10=Z87,'1-7500'!$AP$9,IF('1-7500'!$AQ$10=Z87,'1-7500'!$AQ$9,IF('1-7500'!$AO$13=Z87,'1-7500'!$AO$12,IF('1-7500'!$AP$13=Z87,'1-7500'!$AP$12,IF('1-7500'!$AQ$13=Z87,'1-7500'!$AQ$12,""))))))</f>
        <v/>
      </c>
      <c r="Y87" s="2"/>
      <c r="Z87" s="2">
        <f t="shared" si="2"/>
        <v>19</v>
      </c>
      <c r="AC87">
        <f t="shared" si="5"/>
        <v>16</v>
      </c>
      <c r="AD87">
        <f t="shared" si="6"/>
        <v>26.200000000000003</v>
      </c>
      <c r="AE87">
        <f t="shared" si="7"/>
        <v>83.3</v>
      </c>
    </row>
    <row r="88" spans="3:31" ht="25.15" customHeight="1" x14ac:dyDescent="0.25">
      <c r="C88" s="1">
        <v>15</v>
      </c>
      <c r="D88" s="1">
        <v>38.299999999999997</v>
      </c>
      <c r="E88" s="1">
        <v>75</v>
      </c>
      <c r="T88" s="41">
        <v>17</v>
      </c>
      <c r="U88" s="41">
        <f t="shared" si="3"/>
        <v>0</v>
      </c>
      <c r="V88" s="41">
        <f t="shared" si="4"/>
        <v>0</v>
      </c>
      <c r="X88" s="2" t="str">
        <f>IF('1-7500'!$AO$10=Z88,'1-7500'!$AO$9,IF('1-7500'!$AP$10=Z88,'1-7500'!$AP$9,IF('1-7500'!$AQ$10=Z88,'1-7500'!$AQ$9,IF('1-7500'!$AO$13=Z88,'1-7500'!$AO$12,IF('1-7500'!$AP$13=Z88,'1-7500'!$AP$12,IF('1-7500'!$AQ$13=Z88,'1-7500'!$AQ$12,""))))))</f>
        <v/>
      </c>
      <c r="Y88" s="2"/>
      <c r="Z88" s="2">
        <f t="shared" si="2"/>
        <v>20</v>
      </c>
      <c r="AC88">
        <f t="shared" si="5"/>
        <v>17</v>
      </c>
      <c r="AD88">
        <f t="shared" si="6"/>
        <v>35.799999999999997</v>
      </c>
      <c r="AE88">
        <f t="shared" si="7"/>
        <v>83</v>
      </c>
    </row>
    <row r="89" spans="3:31" ht="25.15" customHeight="1" x14ac:dyDescent="0.25">
      <c r="C89" s="1">
        <v>16</v>
      </c>
      <c r="D89" s="1">
        <v>37.200000000000003</v>
      </c>
      <c r="E89" s="1">
        <v>72.8</v>
      </c>
      <c r="T89" s="41">
        <v>18</v>
      </c>
      <c r="U89" s="41">
        <f t="shared" si="3"/>
        <v>0</v>
      </c>
      <c r="V89" s="41">
        <f t="shared" si="4"/>
        <v>0</v>
      </c>
      <c r="X89" s="2" t="str">
        <f>IF('1-7500'!$AO$10=Z89,'1-7500'!$AO$9,IF('1-7500'!$AP$10=Z89,'1-7500'!$AP$9,IF('1-7500'!$AQ$10=Z89,'1-7500'!$AQ$9,IF('1-7500'!$AO$13=Z89,'1-7500'!$AO$12,IF('1-7500'!$AP$13=Z89,'1-7500'!$AP$12,IF('1-7500'!$AQ$13=Z89,'1-7500'!$AQ$12,""))))))</f>
        <v/>
      </c>
      <c r="Y89" s="2"/>
      <c r="Z89" s="2">
        <f t="shared" si="2"/>
        <v>21</v>
      </c>
      <c r="AC89">
        <f t="shared" si="5"/>
        <v>18</v>
      </c>
      <c r="AD89">
        <f t="shared" si="6"/>
        <v>61.7</v>
      </c>
      <c r="AE89">
        <f t="shared" si="7"/>
        <v>92</v>
      </c>
    </row>
    <row r="90" spans="3:31" ht="25.15" customHeight="1" x14ac:dyDescent="0.25">
      <c r="C90" s="1">
        <v>17</v>
      </c>
      <c r="D90" s="1">
        <v>46.8</v>
      </c>
      <c r="E90" s="1">
        <v>72.5</v>
      </c>
      <c r="T90" s="41">
        <v>19</v>
      </c>
      <c r="U90" s="41">
        <f t="shared" si="3"/>
        <v>0</v>
      </c>
      <c r="V90" s="41">
        <f t="shared" si="4"/>
        <v>0</v>
      </c>
      <c r="X90" s="2" t="str">
        <f>IF('1-7500'!$AO$10=Z90,'1-7500'!$AO$9,IF('1-7500'!$AP$10=Z90,'1-7500'!$AP$9,IF('1-7500'!$AQ$10=Z90,'1-7500'!$AQ$9,IF('1-7500'!$AO$13=Z90,'1-7500'!$AO$12,IF('1-7500'!$AP$13=Z90,'1-7500'!$AP$12,IF('1-7500'!$AQ$13=Z90,'1-7500'!$AQ$12,""))))))</f>
        <v/>
      </c>
      <c r="Y90" s="2"/>
      <c r="Z90" s="2">
        <f t="shared" si="2"/>
        <v>22</v>
      </c>
      <c r="AC90">
        <f t="shared" si="5"/>
        <v>19</v>
      </c>
      <c r="AD90">
        <f t="shared" si="6"/>
        <v>72</v>
      </c>
      <c r="AE90">
        <f t="shared" si="7"/>
        <v>90.7</v>
      </c>
    </row>
    <row r="91" spans="3:31" x14ac:dyDescent="0.25">
      <c r="C91" s="1">
        <v>18</v>
      </c>
      <c r="D91" s="1">
        <v>72.7</v>
      </c>
      <c r="E91" s="1">
        <v>81.5</v>
      </c>
      <c r="T91" s="41">
        <v>20</v>
      </c>
      <c r="U91" s="41">
        <f t="shared" si="3"/>
        <v>0</v>
      </c>
      <c r="V91" s="41">
        <f t="shared" si="4"/>
        <v>0</v>
      </c>
      <c r="X91" s="2" t="str">
        <f>IF('1-7500'!$AO$10=Z91,'1-7500'!$AO$9,IF('1-7500'!$AP$10=Z91,'1-7500'!$AP$9,IF('1-7500'!$AQ$10=Z91,'1-7500'!$AQ$9,IF('1-7500'!$AO$13=Z91,'1-7500'!$AO$12,IF('1-7500'!$AP$13=Z91,'1-7500'!$AP$12,IF('1-7500'!$AQ$13=Z91,'1-7500'!$AQ$12,""))))))</f>
        <v/>
      </c>
      <c r="Y91" s="2"/>
      <c r="Z91" s="2">
        <f t="shared" si="2"/>
        <v>23</v>
      </c>
      <c r="AC91">
        <f t="shared" si="5"/>
        <v>20</v>
      </c>
      <c r="AD91">
        <f t="shared" si="6"/>
        <v>77.5</v>
      </c>
      <c r="AE91">
        <f t="shared" si="7"/>
        <v>89.3</v>
      </c>
    </row>
    <row r="92" spans="3:31" x14ac:dyDescent="0.25">
      <c r="C92" s="1">
        <v>19</v>
      </c>
      <c r="D92" s="1">
        <v>83</v>
      </c>
      <c r="E92" s="1">
        <v>80.2</v>
      </c>
      <c r="T92" s="41">
        <v>21</v>
      </c>
      <c r="U92" s="41">
        <f t="shared" si="3"/>
        <v>0</v>
      </c>
      <c r="V92" s="41">
        <f t="shared" si="4"/>
        <v>0</v>
      </c>
      <c r="X92" s="2" t="str">
        <f>IF('1-7500'!$AO$10=Z92,'1-7500'!$AO$9,IF('1-7500'!$AP$10=Z92,'1-7500'!$AP$9,IF('1-7500'!$AQ$10=Z92,'1-7500'!$AQ$9,IF('1-7500'!$AO$13=Z92,'1-7500'!$AO$12,IF('1-7500'!$AP$13=Z92,'1-7500'!$AP$12,IF('1-7500'!$AQ$13=Z92,'1-7500'!$AQ$12,""))))))</f>
        <v/>
      </c>
      <c r="Y92" s="2"/>
      <c r="Z92" s="2">
        <f t="shared" si="2"/>
        <v>24</v>
      </c>
      <c r="AC92">
        <f t="shared" si="5"/>
        <v>21</v>
      </c>
      <c r="AD92">
        <f t="shared" si="6"/>
        <v>80</v>
      </c>
      <c r="AE92">
        <f t="shared" si="7"/>
        <v>87.5</v>
      </c>
    </row>
    <row r="93" spans="3:31" x14ac:dyDescent="0.25">
      <c r="C93" s="1">
        <v>20</v>
      </c>
      <c r="D93" s="1">
        <v>88.5</v>
      </c>
      <c r="E93" s="1">
        <v>78.8</v>
      </c>
      <c r="T93" s="41">
        <v>22</v>
      </c>
      <c r="U93" s="41">
        <f t="shared" si="3"/>
        <v>0</v>
      </c>
      <c r="V93" s="41">
        <f t="shared" si="4"/>
        <v>0</v>
      </c>
      <c r="X93" s="2" t="str">
        <f>IF('1-7500'!$AO$10=Z93,'1-7500'!$AO$9,IF('1-7500'!$AP$10=Z93,'1-7500'!$AP$9,IF('1-7500'!$AQ$10=Z93,'1-7500'!$AQ$9,IF('1-7500'!$AO$13=Z93,'1-7500'!$AO$12,IF('1-7500'!$AP$13=Z93,'1-7500'!$AP$12,IF('1-7500'!$AQ$13=Z93,'1-7500'!$AQ$12,""))))))</f>
        <v/>
      </c>
      <c r="Y93" s="2"/>
      <c r="Z93" s="2">
        <f t="shared" si="2"/>
        <v>25</v>
      </c>
      <c r="AC93">
        <f t="shared" si="5"/>
        <v>22</v>
      </c>
      <c r="AD93">
        <f t="shared" si="6"/>
        <v>76</v>
      </c>
      <c r="AE93">
        <f t="shared" si="7"/>
        <v>83.9</v>
      </c>
    </row>
    <row r="94" spans="3:31" x14ac:dyDescent="0.25">
      <c r="C94" s="1">
        <v>21</v>
      </c>
      <c r="D94" s="1">
        <v>91</v>
      </c>
      <c r="E94" s="1">
        <v>77</v>
      </c>
      <c r="T94" s="41">
        <v>23</v>
      </c>
      <c r="U94" s="41">
        <f t="shared" si="3"/>
        <v>0</v>
      </c>
      <c r="V94" s="41">
        <f t="shared" si="4"/>
        <v>0</v>
      </c>
      <c r="X94" s="2" t="str">
        <f>IF('1-7500'!$AO$10=Z94,'1-7500'!$AO$9,IF('1-7500'!$AP$10=Z94,'1-7500'!$AP$9,IF('1-7500'!$AQ$10=Z94,'1-7500'!$AQ$9,IF('1-7500'!$AO$13=Z94,'1-7500'!$AO$12,IF('1-7500'!$AP$13=Z94,'1-7500'!$AP$12,IF('1-7500'!$AQ$13=Z94,'1-7500'!$AQ$12,""))))))</f>
        <v/>
      </c>
      <c r="Y94" s="2"/>
      <c r="Z94" s="2">
        <f t="shared" si="2"/>
        <v>26</v>
      </c>
      <c r="AC94">
        <f t="shared" si="5"/>
        <v>23</v>
      </c>
      <c r="AD94">
        <f t="shared" si="6"/>
        <v>65</v>
      </c>
      <c r="AE94">
        <f t="shared" si="7"/>
        <v>87</v>
      </c>
    </row>
    <row r="95" spans="3:31" x14ac:dyDescent="0.25">
      <c r="C95" s="1">
        <v>22</v>
      </c>
      <c r="D95" s="1">
        <v>87</v>
      </c>
      <c r="E95" s="1">
        <v>73.400000000000006</v>
      </c>
      <c r="T95" s="41">
        <v>24</v>
      </c>
      <c r="U95" s="41">
        <f t="shared" si="3"/>
        <v>0</v>
      </c>
      <c r="V95" s="41">
        <f t="shared" si="4"/>
        <v>0</v>
      </c>
      <c r="X95" s="2" t="str">
        <f>IF('1-7500'!$AO$10=Z95,'1-7500'!$AO$9,IF('1-7500'!$AP$10=Z95,'1-7500'!$AP$9,IF('1-7500'!$AQ$10=Z95,'1-7500'!$AQ$9,IF('1-7500'!$AO$13=Z95,'1-7500'!$AO$12,IF('1-7500'!$AP$13=Z95,'1-7500'!$AP$12,IF('1-7500'!$AQ$13=Z95,'1-7500'!$AQ$12,""))))))</f>
        <v/>
      </c>
      <c r="Y95" s="2"/>
      <c r="Z95" s="2">
        <f t="shared" si="2"/>
        <v>27</v>
      </c>
      <c r="AC95">
        <f t="shared" si="5"/>
        <v>24</v>
      </c>
      <c r="AD95">
        <f t="shared" si="6"/>
        <v>52.8</v>
      </c>
      <c r="AE95">
        <f t="shared" si="7"/>
        <v>83.3</v>
      </c>
    </row>
    <row r="96" spans="3:31" x14ac:dyDescent="0.25">
      <c r="C96" s="1">
        <v>23</v>
      </c>
      <c r="D96" s="1">
        <v>76</v>
      </c>
      <c r="E96" s="1">
        <v>76.5</v>
      </c>
      <c r="T96" s="41">
        <v>25</v>
      </c>
      <c r="U96" s="41">
        <f t="shared" si="3"/>
        <v>0</v>
      </c>
      <c r="V96" s="41">
        <f t="shared" si="4"/>
        <v>0</v>
      </c>
      <c r="X96" s="2" t="str">
        <f>IF('1-7500'!$AO$10=Z96,'1-7500'!$AO$9,IF('1-7500'!$AP$10=Z96,'1-7500'!$AP$9,IF('1-7500'!$AQ$10=Z96,'1-7500'!$AQ$9,IF('1-7500'!$AO$13=Z96,'1-7500'!$AO$12,IF('1-7500'!$AP$13=Z96,'1-7500'!$AP$12,IF('1-7500'!$AQ$13=Z96,'1-7500'!$AQ$12,""))))))</f>
        <v/>
      </c>
      <c r="Y96" s="2"/>
      <c r="Z96" s="2">
        <f t="shared" si="2"/>
        <v>28</v>
      </c>
      <c r="AC96">
        <f t="shared" si="5"/>
        <v>25</v>
      </c>
      <c r="AD96">
        <f t="shared" si="6"/>
        <v>49.8</v>
      </c>
      <c r="AE96">
        <f t="shared" si="7"/>
        <v>84.6</v>
      </c>
    </row>
    <row r="97" spans="3:31" x14ac:dyDescent="0.25">
      <c r="C97" s="1">
        <v>24</v>
      </c>
      <c r="D97" s="1">
        <v>63.8</v>
      </c>
      <c r="E97" s="1">
        <v>72.8</v>
      </c>
      <c r="T97" s="41">
        <v>26</v>
      </c>
      <c r="U97" s="41">
        <f t="shared" si="3"/>
        <v>0</v>
      </c>
      <c r="V97" s="41">
        <f t="shared" si="4"/>
        <v>0</v>
      </c>
      <c r="X97" s="2" t="str">
        <f>IF('1-7500'!$AO$10=Z97,'1-7500'!$AO$9,IF('1-7500'!$AP$10=Z97,'1-7500'!$AP$9,IF('1-7500'!$AQ$10=Z97,'1-7500'!$AQ$9,IF('1-7500'!$AO$13=Z97,'1-7500'!$AO$12,IF('1-7500'!$AP$13=Z97,'1-7500'!$AP$12,IF('1-7500'!$AQ$13=Z97,'1-7500'!$AQ$12,""))))))</f>
        <v/>
      </c>
      <c r="Y97" s="2"/>
      <c r="Z97" s="2">
        <f t="shared" si="2"/>
        <v>29</v>
      </c>
      <c r="AC97">
        <f t="shared" si="5"/>
        <v>26</v>
      </c>
      <c r="AD97">
        <f t="shared" si="6"/>
        <v>44.8</v>
      </c>
      <c r="AE97">
        <f t="shared" si="7"/>
        <v>81</v>
      </c>
    </row>
    <row r="98" spans="3:31" x14ac:dyDescent="0.25">
      <c r="C98" s="1">
        <v>25</v>
      </c>
      <c r="D98" s="1">
        <v>60.8</v>
      </c>
      <c r="E98" s="1">
        <v>74.099999999999994</v>
      </c>
      <c r="T98" s="41">
        <v>27</v>
      </c>
      <c r="U98" s="41">
        <f t="shared" si="3"/>
        <v>0</v>
      </c>
      <c r="V98" s="41">
        <f t="shared" si="4"/>
        <v>0</v>
      </c>
      <c r="X98" s="2" t="str">
        <f>IF('1-7500'!$AO$10=Z98,'1-7500'!$AO$9,IF('1-7500'!$AP$10=Z98,'1-7500'!$AP$9,IF('1-7500'!$AQ$10=Z98,'1-7500'!$AQ$9,IF('1-7500'!$AO$13=Z98,'1-7500'!$AO$12,IF('1-7500'!$AP$13=Z98,'1-7500'!$AP$12,IF('1-7500'!$AQ$13=Z98,'1-7500'!$AQ$12,""))))))</f>
        <v/>
      </c>
      <c r="Y98" s="2"/>
      <c r="Z98" s="2">
        <f t="shared" si="2"/>
        <v>30</v>
      </c>
      <c r="AC98">
        <f t="shared" si="5"/>
        <v>27</v>
      </c>
      <c r="AD98">
        <f t="shared" si="6"/>
        <v>38.299999999999997</v>
      </c>
      <c r="AE98">
        <f t="shared" si="7"/>
        <v>76.7</v>
      </c>
    </row>
    <row r="99" spans="3:31" x14ac:dyDescent="0.25">
      <c r="C99" s="1">
        <v>26</v>
      </c>
      <c r="D99" s="1">
        <v>55.8</v>
      </c>
      <c r="E99" s="1">
        <v>70.5</v>
      </c>
      <c r="T99" s="41">
        <v>28</v>
      </c>
      <c r="U99" s="41">
        <f t="shared" si="3"/>
        <v>0</v>
      </c>
      <c r="V99" s="41">
        <f t="shared" si="4"/>
        <v>0</v>
      </c>
      <c r="X99" s="2" t="str">
        <f>IF('1-7500'!$AO$10=Z99,'1-7500'!$AO$9,IF('1-7500'!$AP$10=Z99,'1-7500'!$AP$9,IF('1-7500'!$AQ$10=Z99,'1-7500'!$AQ$9,IF('1-7500'!$AO$13=Z99,'1-7500'!$AO$12,IF('1-7500'!$AP$13=Z99,'1-7500'!$AP$12,IF('1-7500'!$AQ$13=Z99,'1-7500'!$AQ$12,""))))))</f>
        <v/>
      </c>
      <c r="Y99" s="2"/>
      <c r="Z99" s="2">
        <f t="shared" si="2"/>
        <v>31</v>
      </c>
      <c r="AC99">
        <f t="shared" si="5"/>
        <v>28</v>
      </c>
      <c r="AD99">
        <f t="shared" si="6"/>
        <v>37.799999999999997</v>
      </c>
      <c r="AE99">
        <f t="shared" si="7"/>
        <v>79</v>
      </c>
    </row>
    <row r="100" spans="3:31" x14ac:dyDescent="0.25">
      <c r="C100" s="1">
        <v>27</v>
      </c>
      <c r="D100" s="1">
        <v>49.3</v>
      </c>
      <c r="E100" s="1">
        <v>66.2</v>
      </c>
      <c r="T100" s="41">
        <v>29</v>
      </c>
      <c r="U100" s="41">
        <f t="shared" si="3"/>
        <v>0</v>
      </c>
      <c r="V100" s="41">
        <f t="shared" si="4"/>
        <v>0</v>
      </c>
      <c r="X100" s="2" t="str">
        <f>IF('1-7500'!$AO$10=Z100,'1-7500'!$AO$9,IF('1-7500'!$AP$10=Z100,'1-7500'!$AP$9,IF('1-7500'!$AQ$10=Z100,'1-7500'!$AQ$9,IF('1-7500'!$AO$13=Z100,'1-7500'!$AO$12,IF('1-7500'!$AP$13=Z100,'1-7500'!$AP$12,IF('1-7500'!$AQ$13=Z100,'1-7500'!$AQ$12,""))))))</f>
        <v/>
      </c>
      <c r="Y100" s="2"/>
      <c r="Z100" s="2">
        <f t="shared" si="2"/>
        <v>32</v>
      </c>
      <c r="AC100">
        <f t="shared" si="5"/>
        <v>29</v>
      </c>
      <c r="AD100">
        <f t="shared" si="6"/>
        <v>32.5</v>
      </c>
      <c r="AE100">
        <f t="shared" si="7"/>
        <v>76.5</v>
      </c>
    </row>
    <row r="101" spans="3:31" x14ac:dyDescent="0.25">
      <c r="C101" s="1">
        <v>28</v>
      </c>
      <c r="D101" s="1">
        <v>48.8</v>
      </c>
      <c r="E101" s="1">
        <v>68.5</v>
      </c>
      <c r="T101" s="41">
        <v>30</v>
      </c>
      <c r="U101" s="41">
        <f t="shared" si="3"/>
        <v>0</v>
      </c>
      <c r="V101" s="41">
        <f t="shared" si="4"/>
        <v>0</v>
      </c>
      <c r="X101" s="2" t="str">
        <f>IF('1-7500'!$AO$10=Z101,'1-7500'!$AO$9,IF('1-7500'!$AP$10=Z101,'1-7500'!$AP$9,IF('1-7500'!$AQ$10=Z101,'1-7500'!$AQ$9,IF('1-7500'!$AO$13=Z101,'1-7500'!$AO$12,IF('1-7500'!$AP$13=Z101,'1-7500'!$AP$12,IF('1-7500'!$AQ$13=Z101,'1-7500'!$AQ$12,""))))))</f>
        <v/>
      </c>
      <c r="Y101" s="2"/>
      <c r="Z101" s="2">
        <f t="shared" si="2"/>
        <v>33</v>
      </c>
      <c r="AC101">
        <f t="shared" si="5"/>
        <v>30</v>
      </c>
      <c r="AD101">
        <f t="shared" si="6"/>
        <v>33</v>
      </c>
      <c r="AE101">
        <f t="shared" si="7"/>
        <v>79</v>
      </c>
    </row>
    <row r="102" spans="3:31" x14ac:dyDescent="0.25">
      <c r="C102" s="1">
        <v>29</v>
      </c>
      <c r="D102" s="1">
        <v>43.5</v>
      </c>
      <c r="E102" s="1">
        <v>66</v>
      </c>
      <c r="T102" s="41">
        <v>31</v>
      </c>
      <c r="U102" s="41">
        <f t="shared" si="3"/>
        <v>0</v>
      </c>
      <c r="V102" s="41">
        <f t="shared" si="4"/>
        <v>0</v>
      </c>
      <c r="X102" s="2" t="str">
        <f>IF('1-7500'!$AO$10=Z102,'1-7500'!$AO$9,IF('1-7500'!$AP$10=Z102,'1-7500'!$AP$9,IF('1-7500'!$AQ$10=Z102,'1-7500'!$AQ$9,IF('1-7500'!$AO$13=Z102,'1-7500'!$AO$12,IF('1-7500'!$AP$13=Z102,'1-7500'!$AP$12,IF('1-7500'!$AQ$13=Z102,'1-7500'!$AQ$12,""))))))</f>
        <v/>
      </c>
      <c r="Y102" s="2"/>
      <c r="Z102" s="2">
        <f t="shared" ref="Z102:Z133" si="8">Z101+1</f>
        <v>34</v>
      </c>
      <c r="AC102">
        <f t="shared" si="5"/>
        <v>31</v>
      </c>
      <c r="AD102">
        <f t="shared" si="6"/>
        <v>26.5</v>
      </c>
      <c r="AE102">
        <f t="shared" si="7"/>
        <v>79.5</v>
      </c>
    </row>
    <row r="103" spans="3:31" x14ac:dyDescent="0.25">
      <c r="C103" s="1">
        <v>30</v>
      </c>
      <c r="D103" s="1">
        <v>44</v>
      </c>
      <c r="E103" s="1">
        <v>68.5</v>
      </c>
      <c r="T103" s="41">
        <v>32</v>
      </c>
      <c r="U103" s="41">
        <f t="shared" si="3"/>
        <v>0</v>
      </c>
      <c r="V103" s="41">
        <f t="shared" si="4"/>
        <v>0</v>
      </c>
      <c r="X103" s="2" t="str">
        <f>IF('1-7500'!$AO$10=Z103,'1-7500'!$AO$9,IF('1-7500'!$AP$10=Z103,'1-7500'!$AP$9,IF('1-7500'!$AQ$10=Z103,'1-7500'!$AQ$9,IF('1-7500'!$AO$13=Z103,'1-7500'!$AO$12,IF('1-7500'!$AP$13=Z103,'1-7500'!$AP$12,IF('1-7500'!$AQ$13=Z103,'1-7500'!$AQ$12,""))))))</f>
        <v/>
      </c>
      <c r="Y103" s="2"/>
      <c r="Z103" s="2">
        <f t="shared" si="8"/>
        <v>35</v>
      </c>
      <c r="AC103">
        <f t="shared" si="5"/>
        <v>32</v>
      </c>
      <c r="AD103">
        <f t="shared" si="6"/>
        <v>22.5</v>
      </c>
      <c r="AE103">
        <f t="shared" si="7"/>
        <v>77.5</v>
      </c>
    </row>
    <row r="104" spans="3:31" x14ac:dyDescent="0.25">
      <c r="C104" s="1">
        <v>31</v>
      </c>
      <c r="D104" s="1">
        <v>37.5</v>
      </c>
      <c r="E104" s="1">
        <v>69</v>
      </c>
      <c r="T104" s="41">
        <v>33</v>
      </c>
      <c r="U104" s="41">
        <f t="shared" ref="U104:U135" si="9">IF($AO$10=T104,AD104,IF($AP$10=T104,AD104,IF($AQ$10=T104,AD104,IF($AO$13=T104,AD104,IF($AP$13=T104,AD104,IF($AQ$13=T104,AD104,0))))))</f>
        <v>0</v>
      </c>
      <c r="V104" s="41">
        <f t="shared" ref="V104:V135" si="10">IF($AO$10=T104,AE104,IF($AP$10=T104,AE104,IF($AQ$10=T104,AE104,IF($AO$13=T104,AE104,IF($AP$13=T104,AE104,IF($AQ$13=T104,AE104,0))))))</f>
        <v>0</v>
      </c>
      <c r="X104" s="2" t="str">
        <f>IF('1-7500'!$AO$10=Z104,'1-7500'!$AO$9,IF('1-7500'!$AP$10=Z104,'1-7500'!$AP$9,IF('1-7500'!$AQ$10=Z104,'1-7500'!$AQ$9,IF('1-7500'!$AO$13=Z104,'1-7500'!$AO$12,IF('1-7500'!$AP$13=Z104,'1-7500'!$AP$12,IF('1-7500'!$AQ$13=Z104,'1-7500'!$AQ$12,""))))))</f>
        <v/>
      </c>
      <c r="Y104" s="2"/>
      <c r="Z104" s="2">
        <f t="shared" si="8"/>
        <v>36</v>
      </c>
      <c r="AC104">
        <f t="shared" ref="AC104:AC135" si="11">C106</f>
        <v>33</v>
      </c>
      <c r="AD104">
        <f t="shared" ref="AD104:AD135" si="12">D106+$AD$68</f>
        <v>24</v>
      </c>
      <c r="AE104">
        <f t="shared" ref="AE104:AE135" si="13">E106+$AE$68</f>
        <v>79.5</v>
      </c>
    </row>
    <row r="105" spans="3:31" x14ac:dyDescent="0.25">
      <c r="C105" s="1">
        <v>32</v>
      </c>
      <c r="D105" s="1">
        <v>33.5</v>
      </c>
      <c r="E105" s="1">
        <v>67</v>
      </c>
      <c r="T105" s="41">
        <v>34</v>
      </c>
      <c r="U105" s="41">
        <f t="shared" si="9"/>
        <v>0</v>
      </c>
      <c r="V105" s="41">
        <f t="shared" si="10"/>
        <v>0</v>
      </c>
      <c r="X105" s="2" t="str">
        <f>IF('1-7500'!$AO$10=Z105,'1-7500'!$AO$9,IF('1-7500'!$AP$10=Z105,'1-7500'!$AP$9,IF('1-7500'!$AQ$10=Z105,'1-7500'!$AQ$9,IF('1-7500'!$AO$13=Z105,'1-7500'!$AO$12,IF('1-7500'!$AP$13=Z105,'1-7500'!$AP$12,IF('1-7500'!$AQ$13=Z105,'1-7500'!$AQ$12,""))))))</f>
        <v/>
      </c>
      <c r="Y105" s="2"/>
      <c r="Z105" s="2">
        <f t="shared" si="8"/>
        <v>37</v>
      </c>
      <c r="AC105">
        <f t="shared" si="11"/>
        <v>34</v>
      </c>
      <c r="AD105">
        <f t="shared" si="12"/>
        <v>22</v>
      </c>
      <c r="AE105">
        <f t="shared" si="13"/>
        <v>80</v>
      </c>
    </row>
    <row r="106" spans="3:31" x14ac:dyDescent="0.25">
      <c r="C106" s="1">
        <v>33</v>
      </c>
      <c r="D106" s="1">
        <v>35</v>
      </c>
      <c r="E106" s="1">
        <v>69</v>
      </c>
      <c r="T106" s="41">
        <v>35</v>
      </c>
      <c r="U106" s="41">
        <f t="shared" si="9"/>
        <v>0</v>
      </c>
      <c r="V106" s="41">
        <f t="shared" si="10"/>
        <v>0</v>
      </c>
      <c r="X106" s="2" t="str">
        <f>IF('1-7500'!$AO$10=Z106,'1-7500'!$AO$9,IF('1-7500'!$AP$10=Z106,'1-7500'!$AP$9,IF('1-7500'!$AQ$10=Z106,'1-7500'!$AQ$9,IF('1-7500'!$AO$13=Z106,'1-7500'!$AO$12,IF('1-7500'!$AP$13=Z106,'1-7500'!$AP$12,IF('1-7500'!$AQ$13=Z106,'1-7500'!$AQ$12,""))))))</f>
        <v/>
      </c>
      <c r="Y106" s="2"/>
      <c r="Z106" s="2">
        <f t="shared" si="8"/>
        <v>38</v>
      </c>
      <c r="AC106">
        <f t="shared" si="11"/>
        <v>35</v>
      </c>
      <c r="AD106">
        <f t="shared" si="12"/>
        <v>20</v>
      </c>
      <c r="AE106">
        <f t="shared" si="13"/>
        <v>81</v>
      </c>
    </row>
    <row r="107" spans="3:31" x14ac:dyDescent="0.25">
      <c r="C107" s="1">
        <v>34</v>
      </c>
      <c r="D107" s="1">
        <v>33</v>
      </c>
      <c r="E107" s="1">
        <v>69.5</v>
      </c>
      <c r="T107" s="41">
        <v>36</v>
      </c>
      <c r="U107" s="41">
        <f t="shared" si="9"/>
        <v>0</v>
      </c>
      <c r="V107" s="41">
        <f t="shared" si="10"/>
        <v>0</v>
      </c>
      <c r="X107" s="2" t="str">
        <f>IF('1-7500'!$AO$10=Z107,'1-7500'!$AO$9,IF('1-7500'!$AP$10=Z107,'1-7500'!$AP$9,IF('1-7500'!$AQ$10=Z107,'1-7500'!$AQ$9,IF('1-7500'!$AO$13=Z107,'1-7500'!$AO$12,IF('1-7500'!$AP$13=Z107,'1-7500'!$AP$12,IF('1-7500'!$AQ$13=Z107,'1-7500'!$AQ$12,""))))))</f>
        <v/>
      </c>
      <c r="Y107" s="2"/>
      <c r="Z107" s="2">
        <f t="shared" si="8"/>
        <v>39</v>
      </c>
      <c r="AC107">
        <f t="shared" si="11"/>
        <v>36</v>
      </c>
      <c r="AD107">
        <f t="shared" si="12"/>
        <v>13</v>
      </c>
      <c r="AE107">
        <f t="shared" si="13"/>
        <v>77</v>
      </c>
    </row>
    <row r="108" spans="3:31" x14ac:dyDescent="0.25">
      <c r="C108" s="1">
        <v>35</v>
      </c>
      <c r="D108" s="1">
        <v>31</v>
      </c>
      <c r="E108" s="1">
        <v>70.5</v>
      </c>
      <c r="T108" s="41">
        <v>37</v>
      </c>
      <c r="U108" s="41">
        <f t="shared" si="9"/>
        <v>0</v>
      </c>
      <c r="V108" s="41">
        <f t="shared" si="10"/>
        <v>0</v>
      </c>
      <c r="X108" s="2" t="str">
        <f>IF('1-7500'!$AO$10=Z108,'1-7500'!$AO$9,IF('1-7500'!$AP$10=Z108,'1-7500'!$AP$9,IF('1-7500'!$AQ$10=Z108,'1-7500'!$AQ$9,IF('1-7500'!$AO$13=Z108,'1-7500'!$AO$12,IF('1-7500'!$AP$13=Z108,'1-7500'!$AP$12,IF('1-7500'!$AQ$13=Z108,'1-7500'!$AQ$12,""))))))</f>
        <v/>
      </c>
      <c r="Y108" s="2"/>
      <c r="Z108" s="2">
        <f t="shared" si="8"/>
        <v>40</v>
      </c>
      <c r="AC108">
        <f t="shared" si="11"/>
        <v>37</v>
      </c>
      <c r="AD108">
        <f t="shared" si="12"/>
        <v>21.299999999999997</v>
      </c>
      <c r="AE108">
        <f t="shared" si="13"/>
        <v>72.900000000000006</v>
      </c>
    </row>
    <row r="109" spans="3:31" x14ac:dyDescent="0.25">
      <c r="C109" s="1">
        <v>36</v>
      </c>
      <c r="D109" s="1">
        <v>24</v>
      </c>
      <c r="E109" s="1">
        <v>66.5</v>
      </c>
      <c r="T109" s="41">
        <v>38</v>
      </c>
      <c r="U109" s="41">
        <f t="shared" si="9"/>
        <v>0</v>
      </c>
      <c r="V109" s="41">
        <f t="shared" si="10"/>
        <v>0</v>
      </c>
      <c r="X109" s="2">
        <f>IF('1-7500'!$AO$10=Z109,'1-7500'!$AO$9,IF('1-7500'!$AP$10=Z109,'1-7500'!$AP$9,IF('1-7500'!$AQ$10=Z109,'1-7500'!$AQ$9,IF('1-7500'!$AO$13=Z109,'1-7500'!$AO$12,IF('1-7500'!$AP$13=Z109,'1-7500'!$AP$12,IF('1-7500'!$AQ$13=Z109,'1-7500'!$AQ$12,""))))))</f>
        <v>3</v>
      </c>
      <c r="Y109" s="2"/>
      <c r="Z109" s="2">
        <f t="shared" si="8"/>
        <v>41</v>
      </c>
      <c r="AC109">
        <f t="shared" si="11"/>
        <v>38</v>
      </c>
      <c r="AD109">
        <f t="shared" si="12"/>
        <v>24</v>
      </c>
      <c r="AE109">
        <f t="shared" si="13"/>
        <v>72.8</v>
      </c>
    </row>
    <row r="110" spans="3:31" x14ac:dyDescent="0.25">
      <c r="C110" s="1">
        <v>37</v>
      </c>
      <c r="D110" s="1">
        <v>32.299999999999997</v>
      </c>
      <c r="E110" s="1">
        <v>62.4</v>
      </c>
      <c r="T110" s="41">
        <v>39</v>
      </c>
      <c r="U110" s="41">
        <f t="shared" si="9"/>
        <v>0</v>
      </c>
      <c r="V110" s="41">
        <f t="shared" si="10"/>
        <v>0</v>
      </c>
      <c r="X110" s="2" t="str">
        <f>IF('1-7500'!$AO$10=Z110,'1-7500'!$AO$9,IF('1-7500'!$AP$10=Z110,'1-7500'!$AP$9,IF('1-7500'!$AQ$10=Z110,'1-7500'!$AQ$9,IF('1-7500'!$AO$13=Z110,'1-7500'!$AO$12,IF('1-7500'!$AP$13=Z110,'1-7500'!$AP$12,IF('1-7500'!$AQ$13=Z110,'1-7500'!$AQ$12,""))))))</f>
        <v/>
      </c>
      <c r="Y110" s="2"/>
      <c r="Z110" s="2">
        <f t="shared" si="8"/>
        <v>42</v>
      </c>
      <c r="AC110">
        <f t="shared" si="11"/>
        <v>39</v>
      </c>
      <c r="AD110">
        <f t="shared" si="12"/>
        <v>27</v>
      </c>
      <c r="AE110">
        <f t="shared" si="13"/>
        <v>73.2</v>
      </c>
    </row>
    <row r="111" spans="3:31" x14ac:dyDescent="0.25">
      <c r="C111" s="1">
        <v>38</v>
      </c>
      <c r="D111" s="1">
        <v>35</v>
      </c>
      <c r="E111" s="1">
        <v>62.3</v>
      </c>
      <c r="T111" s="41">
        <v>40</v>
      </c>
      <c r="U111" s="41">
        <f t="shared" si="9"/>
        <v>0</v>
      </c>
      <c r="V111" s="41">
        <f t="shared" si="10"/>
        <v>0</v>
      </c>
      <c r="X111" s="2" t="str">
        <f>IF('1-7500'!$AO$10=Z111,'1-7500'!$AO$9,IF('1-7500'!$AP$10=Z111,'1-7500'!$AP$9,IF('1-7500'!$AQ$10=Z111,'1-7500'!$AQ$9,IF('1-7500'!$AO$13=Z111,'1-7500'!$AO$12,IF('1-7500'!$AP$13=Z111,'1-7500'!$AP$12,IF('1-7500'!$AQ$13=Z111,'1-7500'!$AQ$12,""))))))</f>
        <v/>
      </c>
      <c r="Y111" s="2"/>
      <c r="Z111" s="2">
        <f t="shared" si="8"/>
        <v>43</v>
      </c>
      <c r="AC111">
        <f t="shared" si="11"/>
        <v>40</v>
      </c>
      <c r="AD111">
        <f t="shared" si="12"/>
        <v>30.200000000000003</v>
      </c>
      <c r="AE111">
        <f t="shared" si="13"/>
        <v>73</v>
      </c>
    </row>
    <row r="112" spans="3:31" x14ac:dyDescent="0.25">
      <c r="C112" s="1">
        <v>39</v>
      </c>
      <c r="D112" s="1">
        <v>38</v>
      </c>
      <c r="E112" s="1">
        <v>62.7</v>
      </c>
      <c r="T112" s="41">
        <v>41</v>
      </c>
      <c r="U112" s="41">
        <f t="shared" si="9"/>
        <v>37.5</v>
      </c>
      <c r="V112" s="41">
        <f t="shared" si="10"/>
        <v>73.3</v>
      </c>
      <c r="X112" s="2" t="str">
        <f>IF('1-7500'!$AO$10=Z112,'1-7500'!$AO$9,IF('1-7500'!$AP$10=Z112,'1-7500'!$AP$9,IF('1-7500'!$AQ$10=Z112,'1-7500'!$AQ$9,IF('1-7500'!$AO$13=Z112,'1-7500'!$AO$12,IF('1-7500'!$AP$13=Z112,'1-7500'!$AP$12,IF('1-7500'!$AQ$13=Z112,'1-7500'!$AQ$12,""))))))</f>
        <v/>
      </c>
      <c r="Y112" s="2"/>
      <c r="Z112" s="2">
        <f t="shared" si="8"/>
        <v>44</v>
      </c>
      <c r="AC112">
        <f t="shared" si="11"/>
        <v>41</v>
      </c>
      <c r="AD112">
        <f t="shared" si="12"/>
        <v>37.5</v>
      </c>
      <c r="AE112">
        <f t="shared" si="13"/>
        <v>73.3</v>
      </c>
    </row>
    <row r="113" spans="3:31" x14ac:dyDescent="0.25">
      <c r="C113" s="1">
        <v>40</v>
      </c>
      <c r="D113" s="1">
        <v>41.2</v>
      </c>
      <c r="E113" s="1">
        <v>62.5</v>
      </c>
      <c r="T113" s="41">
        <v>42</v>
      </c>
      <c r="U113" s="41">
        <f t="shared" si="9"/>
        <v>0</v>
      </c>
      <c r="V113" s="41">
        <f t="shared" si="10"/>
        <v>0</v>
      </c>
      <c r="X113" s="2" t="str">
        <f>IF('1-7500'!$AO$10=Z113,'1-7500'!$AO$9,IF('1-7500'!$AP$10=Z113,'1-7500'!$AP$9,IF('1-7500'!$AQ$10=Z113,'1-7500'!$AQ$9,IF('1-7500'!$AO$13=Z113,'1-7500'!$AO$12,IF('1-7500'!$AP$13=Z113,'1-7500'!$AP$12,IF('1-7500'!$AQ$13=Z113,'1-7500'!$AQ$12,""))))))</f>
        <v/>
      </c>
      <c r="Y113" s="2"/>
      <c r="Z113" s="2">
        <f t="shared" si="8"/>
        <v>45</v>
      </c>
      <c r="AC113">
        <f t="shared" si="11"/>
        <v>42</v>
      </c>
      <c r="AD113">
        <f t="shared" si="12"/>
        <v>30.200000000000003</v>
      </c>
      <c r="AE113">
        <f t="shared" si="13"/>
        <v>70.2</v>
      </c>
    </row>
    <row r="114" spans="3:31" x14ac:dyDescent="0.25">
      <c r="C114" s="1">
        <v>41</v>
      </c>
      <c r="D114" s="1">
        <v>48.5</v>
      </c>
      <c r="E114" s="1">
        <v>62.8</v>
      </c>
      <c r="T114" s="41">
        <v>43</v>
      </c>
      <c r="U114" s="41">
        <f t="shared" si="9"/>
        <v>0</v>
      </c>
      <c r="V114" s="41">
        <f t="shared" si="10"/>
        <v>0</v>
      </c>
      <c r="X114" s="2" t="str">
        <f>IF('1-7500'!$AO$10=Z114,'1-7500'!$AO$9,IF('1-7500'!$AP$10=Z114,'1-7500'!$AP$9,IF('1-7500'!$AQ$10=Z114,'1-7500'!$AQ$9,IF('1-7500'!$AO$13=Z114,'1-7500'!$AO$12,IF('1-7500'!$AP$13=Z114,'1-7500'!$AP$12,IF('1-7500'!$AQ$13=Z114,'1-7500'!$AQ$12,""))))))</f>
        <v/>
      </c>
      <c r="Y114" s="2"/>
      <c r="Z114" s="2">
        <f t="shared" si="8"/>
        <v>46</v>
      </c>
      <c r="AC114">
        <f t="shared" si="11"/>
        <v>43</v>
      </c>
      <c r="AD114">
        <f t="shared" si="12"/>
        <v>29.799999999999997</v>
      </c>
      <c r="AE114">
        <f t="shared" si="13"/>
        <v>67.5</v>
      </c>
    </row>
    <row r="115" spans="3:31" x14ac:dyDescent="0.25">
      <c r="C115" s="1">
        <v>42</v>
      </c>
      <c r="D115" s="1">
        <v>41.2</v>
      </c>
      <c r="E115" s="1">
        <v>59.7</v>
      </c>
      <c r="T115" s="41">
        <v>44</v>
      </c>
      <c r="U115" s="41">
        <f t="shared" si="9"/>
        <v>0</v>
      </c>
      <c r="V115" s="41">
        <f t="shared" si="10"/>
        <v>0</v>
      </c>
      <c r="X115" s="2" t="str">
        <f>IF('1-7500'!$AO$10=Z115,'1-7500'!$AO$9,IF('1-7500'!$AP$10=Z115,'1-7500'!$AP$9,IF('1-7500'!$AQ$10=Z115,'1-7500'!$AQ$9,IF('1-7500'!$AO$13=Z115,'1-7500'!$AO$12,IF('1-7500'!$AP$13=Z115,'1-7500'!$AP$12,IF('1-7500'!$AQ$13=Z115,'1-7500'!$AQ$12,""))))))</f>
        <v/>
      </c>
      <c r="Y115" s="2"/>
      <c r="Z115" s="2">
        <f t="shared" si="8"/>
        <v>47</v>
      </c>
      <c r="AC115">
        <f t="shared" si="11"/>
        <v>44</v>
      </c>
      <c r="AD115">
        <f t="shared" si="12"/>
        <v>22.4</v>
      </c>
      <c r="AE115">
        <f t="shared" si="13"/>
        <v>68</v>
      </c>
    </row>
    <row r="116" spans="3:31" x14ac:dyDescent="0.25">
      <c r="C116" s="1">
        <v>43</v>
      </c>
      <c r="D116" s="1">
        <v>40.799999999999997</v>
      </c>
      <c r="E116" s="1">
        <v>57</v>
      </c>
      <c r="T116" s="41">
        <v>45</v>
      </c>
      <c r="U116" s="41">
        <f t="shared" si="9"/>
        <v>0</v>
      </c>
      <c r="V116" s="41">
        <f t="shared" si="10"/>
        <v>0</v>
      </c>
      <c r="X116" s="2" t="str">
        <f>IF('1-7500'!$AO$10=Z116,'1-7500'!$AO$9,IF('1-7500'!$AP$10=Z116,'1-7500'!$AP$9,IF('1-7500'!$AQ$10=Z116,'1-7500'!$AQ$9,IF('1-7500'!$AO$13=Z116,'1-7500'!$AO$12,IF('1-7500'!$AP$13=Z116,'1-7500'!$AP$12,IF('1-7500'!$AQ$13=Z116,'1-7500'!$AQ$12,""))))))</f>
        <v/>
      </c>
      <c r="Y116" s="2"/>
      <c r="Z116" s="2">
        <f t="shared" si="8"/>
        <v>48</v>
      </c>
      <c r="AC116">
        <f t="shared" si="11"/>
        <v>45</v>
      </c>
      <c r="AD116">
        <f t="shared" si="12"/>
        <v>24</v>
      </c>
      <c r="AE116">
        <f t="shared" si="13"/>
        <v>65.5</v>
      </c>
    </row>
    <row r="117" spans="3:31" x14ac:dyDescent="0.25">
      <c r="C117" s="1">
        <v>44</v>
      </c>
      <c r="D117" s="1">
        <v>33.4</v>
      </c>
      <c r="E117" s="1">
        <v>57.5</v>
      </c>
      <c r="T117" s="41">
        <v>46</v>
      </c>
      <c r="U117" s="41">
        <f t="shared" si="9"/>
        <v>0</v>
      </c>
      <c r="V117" s="41">
        <f t="shared" si="10"/>
        <v>0</v>
      </c>
      <c r="X117" s="2" t="str">
        <f>IF('1-7500'!$AO$10=Z117,'1-7500'!$AO$9,IF('1-7500'!$AP$10=Z117,'1-7500'!$AP$9,IF('1-7500'!$AQ$10=Z117,'1-7500'!$AQ$9,IF('1-7500'!$AO$13=Z117,'1-7500'!$AO$12,IF('1-7500'!$AP$13=Z117,'1-7500'!$AP$12,IF('1-7500'!$AQ$13=Z117,'1-7500'!$AQ$12,""))))))</f>
        <v/>
      </c>
      <c r="Y117" s="2"/>
      <c r="Z117" s="2">
        <f t="shared" si="8"/>
        <v>49</v>
      </c>
      <c r="AC117">
        <f t="shared" si="11"/>
        <v>46</v>
      </c>
      <c r="AD117">
        <f t="shared" si="12"/>
        <v>28.200000000000003</v>
      </c>
      <c r="AE117">
        <f t="shared" si="13"/>
        <v>63</v>
      </c>
    </row>
    <row r="118" spans="3:31" x14ac:dyDescent="0.25">
      <c r="C118" s="1">
        <v>45</v>
      </c>
      <c r="D118" s="1">
        <v>35</v>
      </c>
      <c r="E118" s="1">
        <v>55</v>
      </c>
      <c r="T118" s="41">
        <v>47</v>
      </c>
      <c r="U118" s="41">
        <f t="shared" si="9"/>
        <v>0</v>
      </c>
      <c r="V118" s="41">
        <f t="shared" si="10"/>
        <v>0</v>
      </c>
      <c r="X118" s="2" t="str">
        <f>IF('1-7500'!$AO$10=Z118,'1-7500'!$AO$9,IF('1-7500'!$AP$10=Z118,'1-7500'!$AP$9,IF('1-7500'!$AQ$10=Z118,'1-7500'!$AQ$9,IF('1-7500'!$AO$13=Z118,'1-7500'!$AO$12,IF('1-7500'!$AP$13=Z118,'1-7500'!$AP$12,IF('1-7500'!$AQ$13=Z118,'1-7500'!$AQ$12,""))))))</f>
        <v/>
      </c>
      <c r="Y118" s="2"/>
      <c r="Z118" s="2">
        <f t="shared" si="8"/>
        <v>50</v>
      </c>
      <c r="AC118">
        <f t="shared" si="11"/>
        <v>47</v>
      </c>
      <c r="AD118">
        <f t="shared" si="12"/>
        <v>35.5</v>
      </c>
      <c r="AE118">
        <f t="shared" si="13"/>
        <v>64</v>
      </c>
    </row>
    <row r="119" spans="3:31" x14ac:dyDescent="0.25">
      <c r="C119" s="1">
        <v>46</v>
      </c>
      <c r="D119" s="1">
        <v>39.200000000000003</v>
      </c>
      <c r="E119" s="1">
        <v>52.5</v>
      </c>
      <c r="T119" s="41">
        <v>48</v>
      </c>
      <c r="U119" s="41">
        <f t="shared" si="9"/>
        <v>0</v>
      </c>
      <c r="V119" s="41">
        <f t="shared" si="10"/>
        <v>0</v>
      </c>
      <c r="X119" s="2" t="str">
        <f>IF('1-7500'!$AO$10=Z119,'1-7500'!$AO$9,IF('1-7500'!$AP$10=Z119,'1-7500'!$AP$9,IF('1-7500'!$AQ$10=Z119,'1-7500'!$AQ$9,IF('1-7500'!$AO$13=Z119,'1-7500'!$AO$12,IF('1-7500'!$AP$13=Z119,'1-7500'!$AP$12,IF('1-7500'!$AQ$13=Z119,'1-7500'!$AQ$12,""))))))</f>
        <v/>
      </c>
      <c r="Y119" s="2"/>
      <c r="Z119" s="2">
        <f t="shared" si="8"/>
        <v>51</v>
      </c>
      <c r="AC119">
        <f t="shared" si="11"/>
        <v>48</v>
      </c>
      <c r="AD119">
        <f t="shared" si="12"/>
        <v>24</v>
      </c>
      <c r="AE119">
        <f t="shared" si="13"/>
        <v>60.5</v>
      </c>
    </row>
    <row r="120" spans="3:31" x14ac:dyDescent="0.25">
      <c r="C120" s="1">
        <v>47</v>
      </c>
      <c r="D120" s="1">
        <v>46.5</v>
      </c>
      <c r="E120" s="1">
        <v>53.5</v>
      </c>
      <c r="T120" s="41">
        <v>49</v>
      </c>
      <c r="U120" s="41">
        <f t="shared" si="9"/>
        <v>0</v>
      </c>
      <c r="V120" s="41">
        <f t="shared" si="10"/>
        <v>0</v>
      </c>
      <c r="X120" s="2" t="str">
        <f>IF('1-7500'!$AO$10=Z120,'1-7500'!$AO$9,IF('1-7500'!$AP$10=Z120,'1-7500'!$AP$9,IF('1-7500'!$AQ$10=Z120,'1-7500'!$AQ$9,IF('1-7500'!$AO$13=Z120,'1-7500'!$AO$12,IF('1-7500'!$AP$13=Z120,'1-7500'!$AP$12,IF('1-7500'!$AQ$13=Z120,'1-7500'!$AQ$12,""))))))</f>
        <v/>
      </c>
      <c r="Y120" s="2"/>
      <c r="Z120" s="2">
        <f t="shared" si="8"/>
        <v>52</v>
      </c>
      <c r="AC120">
        <f t="shared" si="11"/>
        <v>49</v>
      </c>
      <c r="AD120">
        <f t="shared" si="12"/>
        <v>21.799999999999997</v>
      </c>
      <c r="AE120">
        <f t="shared" si="13"/>
        <v>57</v>
      </c>
    </row>
    <row r="121" spans="3:31" x14ac:dyDescent="0.25">
      <c r="C121" s="1">
        <v>48</v>
      </c>
      <c r="D121" s="1">
        <v>35</v>
      </c>
      <c r="E121" s="1">
        <v>50</v>
      </c>
      <c r="T121" s="41">
        <v>50</v>
      </c>
      <c r="U121" s="41">
        <f t="shared" si="9"/>
        <v>0</v>
      </c>
      <c r="V121" s="41">
        <f t="shared" si="10"/>
        <v>0</v>
      </c>
      <c r="X121" s="2">
        <f>IF('1-7500'!$AO$10=Z121,'1-7500'!$AO$9,IF('1-7500'!$AP$10=Z121,'1-7500'!$AP$9,IF('1-7500'!$AQ$10=Z121,'1-7500'!$AQ$9,IF('1-7500'!$AO$13=Z121,'1-7500'!$AO$12,IF('1-7500'!$AP$13=Z121,'1-7500'!$AP$12,IF('1-7500'!$AQ$13=Z121,'1-7500'!$AQ$12,""))))))</f>
        <v>4</v>
      </c>
      <c r="Y121" s="2"/>
      <c r="Z121" s="2">
        <f t="shared" si="8"/>
        <v>53</v>
      </c>
      <c r="AC121">
        <f t="shared" si="11"/>
        <v>50</v>
      </c>
      <c r="AD121">
        <f t="shared" si="12"/>
        <v>24.5</v>
      </c>
      <c r="AE121">
        <f t="shared" si="13"/>
        <v>52.5</v>
      </c>
    </row>
    <row r="122" spans="3:31" x14ac:dyDescent="0.25">
      <c r="C122" s="1">
        <v>49</v>
      </c>
      <c r="D122" s="1">
        <v>32.799999999999997</v>
      </c>
      <c r="E122" s="1">
        <v>46.5</v>
      </c>
      <c r="T122" s="41">
        <v>51</v>
      </c>
      <c r="U122" s="41">
        <f t="shared" si="9"/>
        <v>0</v>
      </c>
      <c r="V122" s="41">
        <f t="shared" si="10"/>
        <v>0</v>
      </c>
      <c r="X122" s="2">
        <f>IF('1-7500'!$AO$10=Z122,'1-7500'!$AO$9,IF('1-7500'!$AP$10=Z122,'1-7500'!$AP$9,IF('1-7500'!$AQ$10=Z122,'1-7500'!$AQ$9,IF('1-7500'!$AO$13=Z122,'1-7500'!$AO$12,IF('1-7500'!$AP$13=Z122,'1-7500'!$AP$12,IF('1-7500'!$AQ$13=Z122,'1-7500'!$AQ$12,""))))))</f>
        <v>1</v>
      </c>
      <c r="Y122" s="2"/>
      <c r="Z122" s="2">
        <f t="shared" si="8"/>
        <v>54</v>
      </c>
      <c r="AC122">
        <f t="shared" si="11"/>
        <v>51</v>
      </c>
      <c r="AD122">
        <f t="shared" si="12"/>
        <v>30</v>
      </c>
      <c r="AE122">
        <f t="shared" si="13"/>
        <v>58.3</v>
      </c>
    </row>
    <row r="123" spans="3:31" x14ac:dyDescent="0.25">
      <c r="C123" s="1">
        <v>50</v>
      </c>
      <c r="D123" s="1">
        <v>35.5</v>
      </c>
      <c r="E123" s="1">
        <v>42</v>
      </c>
      <c r="T123" s="41">
        <v>52</v>
      </c>
      <c r="U123" s="41">
        <f t="shared" si="9"/>
        <v>0</v>
      </c>
      <c r="V123" s="41">
        <f t="shared" si="10"/>
        <v>0</v>
      </c>
      <c r="X123" s="2" t="str">
        <f>IF('1-7500'!$AO$10=Z123,'1-7500'!$AO$9,IF('1-7500'!$AP$10=Z123,'1-7500'!$AP$9,IF('1-7500'!$AQ$10=Z123,'1-7500'!$AQ$9,IF('1-7500'!$AO$13=Z123,'1-7500'!$AO$12,IF('1-7500'!$AP$13=Z123,'1-7500'!$AP$12,IF('1-7500'!$AQ$13=Z123,'1-7500'!$AQ$12,""))))))</f>
        <v/>
      </c>
      <c r="Y123" s="2"/>
      <c r="Z123" s="2">
        <f t="shared" si="8"/>
        <v>55</v>
      </c>
      <c r="AC123">
        <f t="shared" si="11"/>
        <v>52</v>
      </c>
      <c r="AD123">
        <f t="shared" si="12"/>
        <v>29</v>
      </c>
      <c r="AE123">
        <f t="shared" si="13"/>
        <v>55</v>
      </c>
    </row>
    <row r="124" spans="3:31" x14ac:dyDescent="0.25">
      <c r="C124" s="1">
        <v>51</v>
      </c>
      <c r="D124" s="1">
        <v>41</v>
      </c>
      <c r="E124" s="1">
        <v>47.8</v>
      </c>
      <c r="T124" s="41">
        <v>53</v>
      </c>
      <c r="U124" s="41">
        <f t="shared" si="9"/>
        <v>33</v>
      </c>
      <c r="V124" s="41">
        <f t="shared" si="10"/>
        <v>55</v>
      </c>
      <c r="X124" s="2" t="str">
        <f>IF('1-7500'!$AO$10=Z124,'1-7500'!$AO$9,IF('1-7500'!$AP$10=Z124,'1-7500'!$AP$9,IF('1-7500'!$AQ$10=Z124,'1-7500'!$AQ$9,IF('1-7500'!$AO$13=Z124,'1-7500'!$AO$12,IF('1-7500'!$AP$13=Z124,'1-7500'!$AP$12,IF('1-7500'!$AQ$13=Z124,'1-7500'!$AQ$12,""))))))</f>
        <v/>
      </c>
      <c r="Y124" s="2"/>
      <c r="Z124" s="2">
        <f t="shared" si="8"/>
        <v>56</v>
      </c>
      <c r="AC124">
        <f t="shared" si="11"/>
        <v>53</v>
      </c>
      <c r="AD124">
        <f t="shared" si="12"/>
        <v>33</v>
      </c>
      <c r="AE124">
        <f t="shared" si="13"/>
        <v>55</v>
      </c>
    </row>
    <row r="125" spans="3:31" x14ac:dyDescent="0.25">
      <c r="C125" s="1">
        <v>52</v>
      </c>
      <c r="D125" s="1">
        <v>40</v>
      </c>
      <c r="E125" s="1">
        <v>44.5</v>
      </c>
      <c r="T125" s="41">
        <v>54</v>
      </c>
      <c r="U125" s="41">
        <f t="shared" si="9"/>
        <v>39.5</v>
      </c>
      <c r="V125" s="41">
        <f t="shared" si="10"/>
        <v>59.5</v>
      </c>
      <c r="X125" s="2" t="str">
        <f>IF('1-7500'!$AO$10=Z125,'1-7500'!$AO$9,IF('1-7500'!$AP$10=Z125,'1-7500'!$AP$9,IF('1-7500'!$AQ$10=Z125,'1-7500'!$AQ$9,IF('1-7500'!$AO$13=Z125,'1-7500'!$AO$12,IF('1-7500'!$AP$13=Z125,'1-7500'!$AP$12,IF('1-7500'!$AQ$13=Z125,'1-7500'!$AQ$12,""))))))</f>
        <v/>
      </c>
      <c r="Y125" s="2"/>
      <c r="Z125" s="2">
        <f t="shared" si="8"/>
        <v>57</v>
      </c>
      <c r="AC125">
        <f t="shared" si="11"/>
        <v>54</v>
      </c>
      <c r="AD125">
        <f t="shared" si="12"/>
        <v>39.5</v>
      </c>
      <c r="AE125">
        <f t="shared" si="13"/>
        <v>59.5</v>
      </c>
    </row>
    <row r="126" spans="3:31" x14ac:dyDescent="0.25">
      <c r="C126" s="1">
        <v>53</v>
      </c>
      <c r="D126" s="1">
        <v>44</v>
      </c>
      <c r="E126" s="1">
        <v>44.5</v>
      </c>
      <c r="T126" s="41">
        <v>55</v>
      </c>
      <c r="U126" s="41">
        <f t="shared" si="9"/>
        <v>0</v>
      </c>
      <c r="V126" s="41">
        <f t="shared" si="10"/>
        <v>0</v>
      </c>
      <c r="X126" s="2" t="str">
        <f>IF('1-7500'!$AO$10=Z126,'1-7500'!$AO$9,IF('1-7500'!$AP$10=Z126,'1-7500'!$AP$9,IF('1-7500'!$AQ$10=Z126,'1-7500'!$AQ$9,IF('1-7500'!$AO$13=Z126,'1-7500'!$AO$12,IF('1-7500'!$AP$13=Z126,'1-7500'!$AP$12,IF('1-7500'!$AQ$13=Z126,'1-7500'!$AQ$12,""))))))</f>
        <v/>
      </c>
      <c r="Y126" s="2"/>
      <c r="Z126" s="2">
        <f t="shared" si="8"/>
        <v>58</v>
      </c>
      <c r="AC126">
        <f t="shared" si="11"/>
        <v>55</v>
      </c>
      <c r="AD126">
        <f t="shared" si="12"/>
        <v>55.5</v>
      </c>
      <c r="AE126">
        <f t="shared" si="13"/>
        <v>61</v>
      </c>
    </row>
    <row r="127" spans="3:31" x14ac:dyDescent="0.25">
      <c r="C127" s="1">
        <v>54</v>
      </c>
      <c r="D127" s="1">
        <v>50.5</v>
      </c>
      <c r="E127" s="1">
        <v>49</v>
      </c>
      <c r="T127" s="41">
        <v>56</v>
      </c>
      <c r="U127" s="41">
        <f t="shared" si="9"/>
        <v>0</v>
      </c>
      <c r="V127" s="41">
        <f t="shared" si="10"/>
        <v>0</v>
      </c>
      <c r="X127" s="2" t="str">
        <f>IF('1-7500'!$AO$10=Z127,'1-7500'!$AO$9,IF('1-7500'!$AP$10=Z127,'1-7500'!$AP$9,IF('1-7500'!$AQ$10=Z127,'1-7500'!$AQ$9,IF('1-7500'!$AO$13=Z127,'1-7500'!$AO$12,IF('1-7500'!$AP$13=Z127,'1-7500'!$AP$12,IF('1-7500'!$AQ$13=Z127,'1-7500'!$AQ$12,""))))))</f>
        <v/>
      </c>
      <c r="Y127" s="2"/>
      <c r="Z127" s="2">
        <f t="shared" si="8"/>
        <v>59</v>
      </c>
      <c r="AC127">
        <f t="shared" si="11"/>
        <v>56</v>
      </c>
      <c r="AD127">
        <f t="shared" si="12"/>
        <v>49</v>
      </c>
      <c r="AE127">
        <f t="shared" si="13"/>
        <v>56.7</v>
      </c>
    </row>
    <row r="128" spans="3:31" x14ac:dyDescent="0.25">
      <c r="C128" s="1">
        <v>55</v>
      </c>
      <c r="D128" s="1">
        <v>66.5</v>
      </c>
      <c r="E128" s="1">
        <v>50.5</v>
      </c>
      <c r="T128" s="41">
        <v>57</v>
      </c>
      <c r="U128" s="41">
        <f t="shared" si="9"/>
        <v>0</v>
      </c>
      <c r="V128" s="41">
        <f t="shared" si="10"/>
        <v>0</v>
      </c>
      <c r="X128" s="2" t="str">
        <f>IF('1-7500'!$AO$10=Z128,'1-7500'!$AO$9,IF('1-7500'!$AP$10=Z128,'1-7500'!$AP$9,IF('1-7500'!$AQ$10=Z128,'1-7500'!$AQ$9,IF('1-7500'!$AO$13=Z128,'1-7500'!$AO$12,IF('1-7500'!$AP$13=Z128,'1-7500'!$AP$12,IF('1-7500'!$AQ$13=Z128,'1-7500'!$AQ$12,""))))))</f>
        <v/>
      </c>
      <c r="Y128" s="2"/>
      <c r="Z128" s="2">
        <f t="shared" si="8"/>
        <v>60</v>
      </c>
      <c r="AC128">
        <f t="shared" si="11"/>
        <v>57</v>
      </c>
      <c r="AD128">
        <f t="shared" si="12"/>
        <v>40</v>
      </c>
      <c r="AE128">
        <f t="shared" si="13"/>
        <v>53</v>
      </c>
    </row>
    <row r="129" spans="3:31" x14ac:dyDescent="0.25">
      <c r="C129" s="1">
        <v>56</v>
      </c>
      <c r="D129" s="1">
        <v>60</v>
      </c>
      <c r="E129" s="1">
        <v>46.2</v>
      </c>
      <c r="T129" s="41">
        <v>58</v>
      </c>
      <c r="U129" s="41">
        <f t="shared" si="9"/>
        <v>0</v>
      </c>
      <c r="V129" s="41">
        <f t="shared" si="10"/>
        <v>0</v>
      </c>
      <c r="X129" s="2" t="str">
        <f>IF('1-7500'!$AO$10=Z129,'1-7500'!$AO$9,IF('1-7500'!$AP$10=Z129,'1-7500'!$AP$9,IF('1-7500'!$AQ$10=Z129,'1-7500'!$AQ$9,IF('1-7500'!$AO$13=Z129,'1-7500'!$AO$12,IF('1-7500'!$AP$13=Z129,'1-7500'!$AP$12,IF('1-7500'!$AQ$13=Z129,'1-7500'!$AQ$12,""))))))</f>
        <v/>
      </c>
      <c r="Y129" s="2"/>
      <c r="Z129" s="2">
        <f t="shared" si="8"/>
        <v>61</v>
      </c>
      <c r="AC129">
        <f t="shared" si="11"/>
        <v>58</v>
      </c>
      <c r="AD129">
        <f t="shared" si="12"/>
        <v>37.4</v>
      </c>
      <c r="AE129">
        <f t="shared" si="13"/>
        <v>50.5</v>
      </c>
    </row>
    <row r="130" spans="3:31" x14ac:dyDescent="0.25">
      <c r="C130" s="1">
        <v>57</v>
      </c>
      <c r="D130" s="1">
        <v>51</v>
      </c>
      <c r="E130" s="1">
        <v>42.5</v>
      </c>
      <c r="T130" s="41">
        <v>59</v>
      </c>
      <c r="U130" s="41">
        <f t="shared" si="9"/>
        <v>0</v>
      </c>
      <c r="V130" s="41">
        <f t="shared" si="10"/>
        <v>0</v>
      </c>
      <c r="X130" s="2" t="str">
        <f>IF('1-7500'!$AO$10=Z130,'1-7500'!$AO$9,IF('1-7500'!$AP$10=Z130,'1-7500'!$AP$9,IF('1-7500'!$AQ$10=Z130,'1-7500'!$AQ$9,IF('1-7500'!$AO$13=Z130,'1-7500'!$AO$12,IF('1-7500'!$AP$13=Z130,'1-7500'!$AP$12,IF('1-7500'!$AQ$13=Z130,'1-7500'!$AQ$12,""))))))</f>
        <v/>
      </c>
      <c r="Y130" s="2"/>
      <c r="Z130" s="2">
        <f t="shared" si="8"/>
        <v>62</v>
      </c>
      <c r="AC130">
        <f t="shared" si="11"/>
        <v>59</v>
      </c>
      <c r="AD130">
        <f t="shared" si="12"/>
        <v>37.4</v>
      </c>
      <c r="AE130">
        <f t="shared" si="13"/>
        <v>48.5</v>
      </c>
    </row>
    <row r="131" spans="3:31" x14ac:dyDescent="0.25">
      <c r="C131" s="1">
        <v>58</v>
      </c>
      <c r="D131" s="1">
        <v>48.4</v>
      </c>
      <c r="E131" s="1">
        <v>40</v>
      </c>
      <c r="T131" s="41">
        <v>60</v>
      </c>
      <c r="U131" s="41">
        <f t="shared" si="9"/>
        <v>0</v>
      </c>
      <c r="V131" s="41">
        <f t="shared" si="10"/>
        <v>0</v>
      </c>
      <c r="X131" s="2" t="str">
        <f>IF('1-7500'!$AO$10=Z131,'1-7500'!$AO$9,IF('1-7500'!$AP$10=Z131,'1-7500'!$AP$9,IF('1-7500'!$AQ$10=Z131,'1-7500'!$AQ$9,IF('1-7500'!$AO$13=Z131,'1-7500'!$AO$12,IF('1-7500'!$AP$13=Z131,'1-7500'!$AP$12,IF('1-7500'!$AQ$13=Z131,'1-7500'!$AQ$12,""))))))</f>
        <v/>
      </c>
      <c r="Y131" s="2"/>
      <c r="Z131" s="2">
        <f t="shared" si="8"/>
        <v>63</v>
      </c>
      <c r="AC131">
        <f t="shared" si="11"/>
        <v>60</v>
      </c>
      <c r="AD131">
        <f t="shared" si="12"/>
        <v>30</v>
      </c>
      <c r="AE131">
        <f t="shared" si="13"/>
        <v>48</v>
      </c>
    </row>
    <row r="132" spans="3:31" x14ac:dyDescent="0.25">
      <c r="C132" s="1">
        <v>59</v>
      </c>
      <c r="D132" s="1">
        <v>48.4</v>
      </c>
      <c r="E132" s="1">
        <v>38</v>
      </c>
      <c r="T132" s="41">
        <v>61</v>
      </c>
      <c r="U132" s="41">
        <f t="shared" si="9"/>
        <v>0</v>
      </c>
      <c r="V132" s="41">
        <f t="shared" si="10"/>
        <v>0</v>
      </c>
      <c r="X132" s="2" t="str">
        <f>IF('1-7500'!$AO$10=Z132,'1-7500'!$AO$9,IF('1-7500'!$AP$10=Z132,'1-7500'!$AP$9,IF('1-7500'!$AQ$10=Z132,'1-7500'!$AQ$9,IF('1-7500'!$AO$13=Z132,'1-7500'!$AO$12,IF('1-7500'!$AP$13=Z132,'1-7500'!$AP$12,IF('1-7500'!$AQ$13=Z132,'1-7500'!$AQ$12,""))))))</f>
        <v/>
      </c>
      <c r="Y132" s="2"/>
      <c r="Z132" s="2">
        <f t="shared" si="8"/>
        <v>64</v>
      </c>
      <c r="AC132">
        <f t="shared" si="11"/>
        <v>61</v>
      </c>
      <c r="AD132">
        <f t="shared" si="12"/>
        <v>47.2</v>
      </c>
      <c r="AE132">
        <f t="shared" si="13"/>
        <v>49</v>
      </c>
    </row>
    <row r="133" spans="3:31" x14ac:dyDescent="0.25">
      <c r="C133" s="1">
        <v>60</v>
      </c>
      <c r="D133" s="1">
        <v>41</v>
      </c>
      <c r="E133" s="1">
        <v>37.5</v>
      </c>
      <c r="T133" s="41">
        <v>62</v>
      </c>
      <c r="U133" s="41">
        <f t="shared" si="9"/>
        <v>0</v>
      </c>
      <c r="V133" s="41">
        <f t="shared" si="10"/>
        <v>0</v>
      </c>
      <c r="X133" s="2" t="str">
        <f>IF('1-7500'!$AO$10=Z133,'1-7500'!$AO$9,IF('1-7500'!$AP$10=Z133,'1-7500'!$AP$9,IF('1-7500'!$AQ$10=Z133,'1-7500'!$AQ$9,IF('1-7500'!$AO$13=Z133,'1-7500'!$AO$12,IF('1-7500'!$AP$13=Z133,'1-7500'!$AP$12,IF('1-7500'!$AQ$13=Z133,'1-7500'!$AQ$12,""))))))</f>
        <v/>
      </c>
      <c r="Y133" s="2"/>
      <c r="Z133" s="2">
        <f t="shared" si="8"/>
        <v>65</v>
      </c>
      <c r="AC133">
        <f t="shared" si="11"/>
        <v>62</v>
      </c>
      <c r="AD133">
        <f t="shared" si="12"/>
        <v>63</v>
      </c>
      <c r="AE133">
        <f t="shared" si="13"/>
        <v>57.5</v>
      </c>
    </row>
    <row r="134" spans="3:31" x14ac:dyDescent="0.25">
      <c r="C134" s="1">
        <v>61</v>
      </c>
      <c r="D134" s="1">
        <v>58.2</v>
      </c>
      <c r="E134" s="1">
        <v>38.5</v>
      </c>
      <c r="T134" s="41">
        <v>63</v>
      </c>
      <c r="U134" s="41">
        <f t="shared" si="9"/>
        <v>0</v>
      </c>
      <c r="V134" s="41">
        <f t="shared" si="10"/>
        <v>0</v>
      </c>
      <c r="X134" s="2" t="str">
        <f>IF('1-7500'!$AO$10=Z134,'1-7500'!$AO$9,IF('1-7500'!$AP$10=Z134,'1-7500'!$AP$9,IF('1-7500'!$AQ$10=Z134,'1-7500'!$AQ$9,IF('1-7500'!$AO$13=Z134,'1-7500'!$AO$12,IF('1-7500'!$AP$13=Z134,'1-7500'!$AP$12,IF('1-7500'!$AQ$13=Z134,'1-7500'!$AQ$12,""))))))</f>
        <v/>
      </c>
      <c r="Y134" s="2"/>
      <c r="Z134" s="2">
        <f t="shared" ref="Z134:Z144" si="14">Z133+1</f>
        <v>66</v>
      </c>
      <c r="AC134">
        <f t="shared" si="11"/>
        <v>63</v>
      </c>
      <c r="AD134">
        <f t="shared" si="12"/>
        <v>47.3</v>
      </c>
      <c r="AE134">
        <f t="shared" si="13"/>
        <v>35.299999999999997</v>
      </c>
    </row>
    <row r="135" spans="3:31" x14ac:dyDescent="0.25">
      <c r="C135" s="1">
        <v>62</v>
      </c>
      <c r="D135" s="1">
        <v>74</v>
      </c>
      <c r="E135" s="1">
        <v>47</v>
      </c>
      <c r="T135" s="41">
        <v>64</v>
      </c>
      <c r="U135" s="41">
        <f t="shared" si="9"/>
        <v>0</v>
      </c>
      <c r="V135" s="41">
        <f t="shared" si="10"/>
        <v>0</v>
      </c>
      <c r="X135" s="2" t="str">
        <f>IF('1-7500'!$AO$10=Z135,'1-7500'!$AO$9,IF('1-7500'!$AP$10=Z135,'1-7500'!$AP$9,IF('1-7500'!$AQ$10=Z135,'1-7500'!$AQ$9,IF('1-7500'!$AO$13=Z135,'1-7500'!$AO$12,IF('1-7500'!$AP$13=Z135,'1-7500'!$AP$12,IF('1-7500'!$AQ$13=Z135,'1-7500'!$AQ$12,""))))))</f>
        <v/>
      </c>
      <c r="Y135" s="2"/>
      <c r="Z135" s="2">
        <f t="shared" si="14"/>
        <v>67</v>
      </c>
      <c r="AC135">
        <f t="shared" si="11"/>
        <v>64</v>
      </c>
      <c r="AD135">
        <f t="shared" si="12"/>
        <v>39</v>
      </c>
      <c r="AE135">
        <f t="shared" si="13"/>
        <v>41.5</v>
      </c>
    </row>
    <row r="136" spans="3:31" x14ac:dyDescent="0.25">
      <c r="C136" s="1">
        <v>63</v>
      </c>
      <c r="D136" s="1">
        <v>58.3</v>
      </c>
      <c r="E136" s="1">
        <v>24.8</v>
      </c>
      <c r="T136" s="41">
        <v>65</v>
      </c>
      <c r="U136" s="41">
        <f t="shared" ref="U136:U147" si="15">IF($AO$10=T136,AD136,IF($AP$10=T136,AD136,IF($AQ$10=T136,AD136,IF($AO$13=T136,AD136,IF($AP$13=T136,AD136,IF($AQ$13=T136,AD136,0))))))</f>
        <v>0</v>
      </c>
      <c r="V136" s="41">
        <f t="shared" ref="V136:V147" si="16">IF($AO$10=T136,AE136,IF($AP$10=T136,AE136,IF($AQ$10=T136,AE136,IF($AO$13=T136,AE136,IF($AP$13=T136,AE136,IF($AQ$13=T136,AE136,0))))))</f>
        <v>0</v>
      </c>
      <c r="X136" s="2" t="str">
        <f>IF('1-7500'!$AO$10=Z136,'1-7500'!$AO$9,IF('1-7500'!$AP$10=Z136,'1-7500'!$AP$9,IF('1-7500'!$AQ$10=Z136,'1-7500'!$AQ$9,IF('1-7500'!$AO$13=Z136,'1-7500'!$AO$12,IF('1-7500'!$AP$13=Z136,'1-7500'!$AP$12,IF('1-7500'!$AQ$13=Z136,'1-7500'!$AQ$12,""))))))</f>
        <v/>
      </c>
      <c r="Y136" s="2"/>
      <c r="Z136" s="2">
        <f t="shared" si="14"/>
        <v>68</v>
      </c>
      <c r="AC136">
        <f t="shared" ref="AC136:AC147" si="17">C138</f>
        <v>65</v>
      </c>
      <c r="AD136">
        <f t="shared" ref="AD136:AD147" si="18">D138+$AD$68</f>
        <v>42.4</v>
      </c>
      <c r="AE136">
        <f t="shared" ref="AE136:AE147" si="19">E138+$AE$68</f>
        <v>32.700000000000003</v>
      </c>
    </row>
    <row r="137" spans="3:31" x14ac:dyDescent="0.25">
      <c r="C137" s="1">
        <v>64</v>
      </c>
      <c r="D137" s="1">
        <v>50</v>
      </c>
      <c r="E137" s="1">
        <v>31</v>
      </c>
      <c r="T137" s="41">
        <v>66</v>
      </c>
      <c r="U137" s="41">
        <f t="shared" si="15"/>
        <v>0</v>
      </c>
      <c r="V137" s="41">
        <f t="shared" si="16"/>
        <v>0</v>
      </c>
      <c r="X137" s="2" t="str">
        <f>IF('1-7500'!$AO$10=Z137,'1-7500'!$AO$9,IF('1-7500'!$AP$10=Z137,'1-7500'!$AP$9,IF('1-7500'!$AQ$10=Z137,'1-7500'!$AQ$9,IF('1-7500'!$AO$13=Z137,'1-7500'!$AO$12,IF('1-7500'!$AP$13=Z137,'1-7500'!$AP$12,IF('1-7500'!$AQ$13=Z137,'1-7500'!$AQ$12,""))))))</f>
        <v/>
      </c>
      <c r="Y137" s="2"/>
      <c r="Z137" s="2">
        <f t="shared" si="14"/>
        <v>69</v>
      </c>
      <c r="AC137">
        <f t="shared" si="17"/>
        <v>66</v>
      </c>
      <c r="AD137">
        <f t="shared" si="18"/>
        <v>44.2</v>
      </c>
      <c r="AE137">
        <f t="shared" si="19"/>
        <v>30.1</v>
      </c>
    </row>
    <row r="138" spans="3:31" x14ac:dyDescent="0.25">
      <c r="C138" s="1">
        <v>65</v>
      </c>
      <c r="D138" s="1">
        <v>53.4</v>
      </c>
      <c r="E138" s="1">
        <v>22.2</v>
      </c>
      <c r="T138" s="41">
        <v>67</v>
      </c>
      <c r="U138" s="41">
        <f t="shared" si="15"/>
        <v>0</v>
      </c>
      <c r="V138" s="41">
        <f t="shared" si="16"/>
        <v>0</v>
      </c>
      <c r="X138" s="2" t="str">
        <f>IF('1-7500'!$AO$10=Z138,'1-7500'!$AO$9,IF('1-7500'!$AP$10=Z138,'1-7500'!$AP$9,IF('1-7500'!$AQ$10=Z138,'1-7500'!$AQ$9,IF('1-7500'!$AO$13=Z138,'1-7500'!$AO$12,IF('1-7500'!$AP$13=Z138,'1-7500'!$AP$12,IF('1-7500'!$AQ$13=Z138,'1-7500'!$AQ$12,""))))))</f>
        <v/>
      </c>
      <c r="Y138" s="2"/>
      <c r="Z138" s="2">
        <f t="shared" si="14"/>
        <v>70</v>
      </c>
      <c r="AC138">
        <f t="shared" si="17"/>
        <v>67</v>
      </c>
      <c r="AD138">
        <f t="shared" si="18"/>
        <v>37.799999999999997</v>
      </c>
      <c r="AE138">
        <f t="shared" si="19"/>
        <v>30.3</v>
      </c>
    </row>
    <row r="139" spans="3:31" x14ac:dyDescent="0.25">
      <c r="C139" s="1">
        <v>66</v>
      </c>
      <c r="D139" s="1">
        <v>55.2</v>
      </c>
      <c r="E139" s="1">
        <v>19.600000000000001</v>
      </c>
      <c r="T139" s="41">
        <v>68</v>
      </c>
      <c r="U139" s="41">
        <f t="shared" si="15"/>
        <v>0</v>
      </c>
      <c r="V139" s="41">
        <f t="shared" si="16"/>
        <v>0</v>
      </c>
      <c r="X139" s="2" t="str">
        <f>IF('1-7500'!$AO$10=Z139,'1-7500'!$AO$9,IF('1-7500'!$AP$10=Z139,'1-7500'!$AP$9,IF('1-7500'!$AQ$10=Z139,'1-7500'!$AQ$9,IF('1-7500'!$AO$13=Z139,'1-7500'!$AO$12,IF('1-7500'!$AP$13=Z139,'1-7500'!$AP$12,IF('1-7500'!$AQ$13=Z139,'1-7500'!$AQ$12,""))))))</f>
        <v/>
      </c>
      <c r="Y139" s="2"/>
      <c r="Z139" s="2">
        <f t="shared" si="14"/>
        <v>71</v>
      </c>
      <c r="AC139">
        <f t="shared" si="17"/>
        <v>68</v>
      </c>
      <c r="AD139">
        <f t="shared" si="18"/>
        <v>34</v>
      </c>
      <c r="AE139">
        <f t="shared" si="19"/>
        <v>25.5</v>
      </c>
    </row>
    <row r="140" spans="3:31" x14ac:dyDescent="0.25">
      <c r="C140" s="1">
        <v>67</v>
      </c>
      <c r="D140" s="1">
        <v>48.8</v>
      </c>
      <c r="E140" s="1">
        <v>19.8</v>
      </c>
      <c r="T140" s="41">
        <v>69</v>
      </c>
      <c r="U140" s="41">
        <f t="shared" si="15"/>
        <v>0</v>
      </c>
      <c r="V140" s="41">
        <f t="shared" si="16"/>
        <v>0</v>
      </c>
      <c r="X140" s="2" t="str">
        <f>IF('1-7500'!$AO$10=Z140,'1-7500'!$AO$9,IF('1-7500'!$AP$10=Z140,'1-7500'!$AP$9,IF('1-7500'!$AQ$10=Z140,'1-7500'!$AQ$9,IF('1-7500'!$AO$13=Z140,'1-7500'!$AO$12,IF('1-7500'!$AP$13=Z140,'1-7500'!$AP$12,IF('1-7500'!$AQ$13=Z140,'1-7500'!$AQ$12,""))))))</f>
        <v/>
      </c>
      <c r="Y140" s="2"/>
      <c r="Z140" s="2">
        <f t="shared" si="14"/>
        <v>72</v>
      </c>
      <c r="AC140">
        <f t="shared" si="17"/>
        <v>69</v>
      </c>
      <c r="AD140">
        <f t="shared" si="18"/>
        <v>34</v>
      </c>
      <c r="AE140">
        <f t="shared" si="19"/>
        <v>36.5</v>
      </c>
    </row>
    <row r="141" spans="3:31" x14ac:dyDescent="0.25">
      <c r="C141" s="1">
        <v>68</v>
      </c>
      <c r="D141" s="1">
        <v>45</v>
      </c>
      <c r="E141" s="1">
        <v>15</v>
      </c>
      <c r="T141" s="41">
        <v>70</v>
      </c>
      <c r="U141" s="41">
        <f t="shared" si="15"/>
        <v>0</v>
      </c>
      <c r="V141" s="41">
        <f t="shared" si="16"/>
        <v>0</v>
      </c>
      <c r="X141" s="2" t="str">
        <f>IF('1-7500'!$AO$10=Z141,'1-7500'!$AO$9,IF('1-7500'!$AP$10=Z141,'1-7500'!$AP$9,IF('1-7500'!$AQ$10=Z141,'1-7500'!$AQ$9,IF('1-7500'!$AO$13=Z141,'1-7500'!$AO$12,IF('1-7500'!$AP$13=Z141,'1-7500'!$AP$12,IF('1-7500'!$AQ$13=Z141,'1-7500'!$AQ$12,""))))))</f>
        <v/>
      </c>
      <c r="Y141" s="2"/>
      <c r="Z141" s="2">
        <f t="shared" si="14"/>
        <v>73</v>
      </c>
      <c r="AC141">
        <f t="shared" si="17"/>
        <v>70</v>
      </c>
      <c r="AD141">
        <f t="shared" si="18"/>
        <v>27.5</v>
      </c>
      <c r="AE141">
        <f t="shared" si="19"/>
        <v>38</v>
      </c>
    </row>
    <row r="142" spans="3:31" x14ac:dyDescent="0.25">
      <c r="C142" s="1">
        <v>69</v>
      </c>
      <c r="D142" s="1">
        <v>45</v>
      </c>
      <c r="E142" s="1">
        <v>26</v>
      </c>
      <c r="T142" s="41">
        <v>71</v>
      </c>
      <c r="U142" s="41">
        <f t="shared" si="15"/>
        <v>0</v>
      </c>
      <c r="V142" s="41">
        <f t="shared" si="16"/>
        <v>0</v>
      </c>
      <c r="X142" s="2" t="str">
        <f>IF('1-7500'!$AO$10=Z142,'1-7500'!$AO$9,IF('1-7500'!$AP$10=Z142,'1-7500'!$AP$9,IF('1-7500'!$AQ$10=Z142,'1-7500'!$AQ$9,IF('1-7500'!$AO$13=Z142,'1-7500'!$AO$12,IF('1-7500'!$AP$13=Z142,'1-7500'!$AP$12,IF('1-7500'!$AQ$13=Z142,'1-7500'!$AQ$12,""))))))</f>
        <v/>
      </c>
      <c r="Y142" s="2"/>
      <c r="Z142" s="2">
        <f t="shared" si="14"/>
        <v>74</v>
      </c>
      <c r="AC142">
        <f t="shared" si="17"/>
        <v>71</v>
      </c>
      <c r="AD142">
        <f t="shared" si="18"/>
        <v>25</v>
      </c>
      <c r="AE142">
        <f t="shared" si="19"/>
        <v>37.5</v>
      </c>
    </row>
    <row r="143" spans="3:31" x14ac:dyDescent="0.25">
      <c r="C143" s="1">
        <v>70</v>
      </c>
      <c r="D143" s="1">
        <v>38.5</v>
      </c>
      <c r="E143" s="1">
        <v>27.5</v>
      </c>
      <c r="T143" s="41">
        <v>72</v>
      </c>
      <c r="U143" s="41">
        <f t="shared" si="15"/>
        <v>0</v>
      </c>
      <c r="V143" s="41">
        <f t="shared" si="16"/>
        <v>0</v>
      </c>
      <c r="X143" s="2" t="str">
        <f>IF('1-7500'!$AO$10=Z143,'1-7500'!$AO$9,IF('1-7500'!$AP$10=Z143,'1-7500'!$AP$9,IF('1-7500'!$AQ$10=Z143,'1-7500'!$AQ$9,IF('1-7500'!$AO$13=Z143,'1-7500'!$AO$12,IF('1-7500'!$AP$13=Z143,'1-7500'!$AP$12,IF('1-7500'!$AQ$13=Z143,'1-7500'!$AQ$12,""))))))</f>
        <v/>
      </c>
      <c r="Y143" s="2"/>
      <c r="Z143" s="2">
        <f t="shared" si="14"/>
        <v>75</v>
      </c>
      <c r="AC143">
        <f t="shared" si="17"/>
        <v>72</v>
      </c>
      <c r="AD143">
        <f t="shared" si="18"/>
        <v>22</v>
      </c>
      <c r="AE143">
        <f t="shared" si="19"/>
        <v>34.5</v>
      </c>
    </row>
    <row r="144" spans="3:31" x14ac:dyDescent="0.25">
      <c r="C144" s="1">
        <v>71</v>
      </c>
      <c r="D144" s="1">
        <v>36</v>
      </c>
      <c r="E144" s="1">
        <v>27</v>
      </c>
      <c r="T144" s="41">
        <v>73</v>
      </c>
      <c r="U144" s="41">
        <f t="shared" si="15"/>
        <v>0</v>
      </c>
      <c r="V144" s="41">
        <f t="shared" si="16"/>
        <v>0</v>
      </c>
      <c r="X144" s="2" t="str">
        <f>IF('1-7500'!$AO$10=Z144,'1-7500'!$AO$9,IF('1-7500'!$AP$10=Z144,'1-7500'!$AP$9,IF('1-7500'!$AQ$10=Z144,'1-7500'!$AQ$9,IF('1-7500'!$AO$13=Z144,'1-7500'!$AO$12,IF('1-7500'!$AP$13=Z144,'1-7500'!$AP$12,IF('1-7500'!$AQ$13=Z144,'1-7500'!$AQ$12,""))))))</f>
        <v/>
      </c>
      <c r="Y144" s="2"/>
      <c r="Z144" s="2">
        <f t="shared" si="14"/>
        <v>76</v>
      </c>
      <c r="AC144">
        <f t="shared" si="17"/>
        <v>73</v>
      </c>
      <c r="AD144">
        <f t="shared" si="18"/>
        <v>18.5</v>
      </c>
      <c r="AE144">
        <f t="shared" si="19"/>
        <v>32.5</v>
      </c>
    </row>
    <row r="145" spans="3:31" x14ac:dyDescent="0.25">
      <c r="C145" s="1">
        <v>72</v>
      </c>
      <c r="D145" s="1">
        <v>33</v>
      </c>
      <c r="E145" s="1">
        <v>24</v>
      </c>
      <c r="T145" s="41">
        <v>74</v>
      </c>
      <c r="U145" s="41">
        <f t="shared" si="15"/>
        <v>0</v>
      </c>
      <c r="V145" s="41">
        <f t="shared" si="16"/>
        <v>0</v>
      </c>
      <c r="AC145">
        <f t="shared" si="17"/>
        <v>74</v>
      </c>
      <c r="AD145">
        <f t="shared" si="18"/>
        <v>5</v>
      </c>
      <c r="AE145">
        <f t="shared" si="19"/>
        <v>59.5</v>
      </c>
    </row>
    <row r="146" spans="3:31" x14ac:dyDescent="0.25">
      <c r="C146" s="1">
        <v>73</v>
      </c>
      <c r="D146" s="1">
        <v>29.5</v>
      </c>
      <c r="E146" s="1">
        <v>22</v>
      </c>
      <c r="T146" s="41">
        <v>75</v>
      </c>
      <c r="U146" s="41">
        <f t="shared" si="15"/>
        <v>0</v>
      </c>
      <c r="V146" s="41">
        <f t="shared" si="16"/>
        <v>0</v>
      </c>
      <c r="AC146">
        <f t="shared" si="17"/>
        <v>75</v>
      </c>
      <c r="AD146">
        <f t="shared" si="18"/>
        <v>4.8000000000000007</v>
      </c>
      <c r="AE146">
        <f t="shared" si="19"/>
        <v>48</v>
      </c>
    </row>
    <row r="147" spans="3:31" x14ac:dyDescent="0.25">
      <c r="C147" s="1">
        <v>74</v>
      </c>
      <c r="D147" s="1">
        <v>16</v>
      </c>
      <c r="E147" s="1">
        <v>49</v>
      </c>
      <c r="T147" s="41">
        <v>76</v>
      </c>
      <c r="U147" s="41">
        <f t="shared" si="15"/>
        <v>0</v>
      </c>
      <c r="V147" s="41">
        <f t="shared" si="16"/>
        <v>0</v>
      </c>
      <c r="AC147">
        <f t="shared" si="17"/>
        <v>76</v>
      </c>
      <c r="AD147">
        <f t="shared" si="18"/>
        <v>14.399999999999999</v>
      </c>
      <c r="AE147">
        <f t="shared" si="19"/>
        <v>37.299999999999997</v>
      </c>
    </row>
    <row r="148" spans="3:31" x14ac:dyDescent="0.25">
      <c r="C148" s="1">
        <v>75</v>
      </c>
      <c r="D148" s="1">
        <v>15.8</v>
      </c>
      <c r="E148" s="1">
        <v>37.5</v>
      </c>
    </row>
    <row r="149" spans="3:31" x14ac:dyDescent="0.25">
      <c r="C149" s="1">
        <v>76</v>
      </c>
      <c r="D149" s="1">
        <v>25.4</v>
      </c>
      <c r="E149" s="1">
        <v>26.8</v>
      </c>
    </row>
  </sheetData>
  <mergeCells count="23">
    <mergeCell ref="AQ18:AS19"/>
    <mergeCell ref="AO18:AP19"/>
    <mergeCell ref="AQ20:AS21"/>
    <mergeCell ref="AO6:AQ7"/>
    <mergeCell ref="C71:E72"/>
    <mergeCell ref="B44:C44"/>
    <mergeCell ref="B39:C39"/>
    <mergeCell ref="B45:C45"/>
    <mergeCell ref="B40:C40"/>
    <mergeCell ref="B41:C41"/>
    <mergeCell ref="B42:C42"/>
    <mergeCell ref="B43:C43"/>
    <mergeCell ref="T69:V70"/>
    <mergeCell ref="AB27:AB28"/>
    <mergeCell ref="H72:M73"/>
    <mergeCell ref="AO20:AP20"/>
    <mergeCell ref="AC69:AE70"/>
    <mergeCell ref="AO21:AP21"/>
    <mergeCell ref="B37:D38"/>
    <mergeCell ref="O35:O36"/>
    <mergeCell ref="P35:P36"/>
    <mergeCell ref="Q35:Q36"/>
    <mergeCell ref="X27:AA28"/>
  </mergeCells>
  <pageMargins left="0.36" right="0.2" top="0.32" bottom="0.13" header="0.13" footer="0.13"/>
  <pageSetup paperSize="9" scale="42" orientation="landscape" horizontalDpi="4294967293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147"/>
  <sheetViews>
    <sheetView topLeftCell="B1" zoomScale="40" zoomScaleNormal="40" workbookViewId="0">
      <selection activeCell="Y1" sqref="Y1:Y1048576"/>
    </sheetView>
  </sheetViews>
  <sheetFormatPr baseColWidth="10" defaultRowHeight="15" x14ac:dyDescent="0.25"/>
  <cols>
    <col min="1" max="1" width="5.7109375" customWidth="1"/>
    <col min="2" max="2" width="4.140625" customWidth="1"/>
    <col min="3" max="3" width="5.7109375" customWidth="1"/>
    <col min="5" max="5" width="8.28515625" customWidth="1"/>
    <col min="6" max="6" width="8.42578125" customWidth="1"/>
    <col min="7" max="7" width="10" customWidth="1"/>
    <col min="8" max="8" width="10.7109375" customWidth="1"/>
    <col min="9" max="9" width="11.28515625" customWidth="1"/>
    <col min="10" max="10" width="11.5703125" customWidth="1"/>
    <col min="11" max="11" width="9.7109375" customWidth="1"/>
    <col min="12" max="12" width="2.28515625" customWidth="1"/>
    <col min="13" max="14" width="17.28515625" customWidth="1"/>
    <col min="15" max="15" width="2.140625" customWidth="1"/>
    <col min="16" max="16" width="7.7109375" customWidth="1"/>
    <col min="17" max="17" width="15.5703125" customWidth="1"/>
    <col min="18" max="18" width="0.7109375" hidden="1" customWidth="1"/>
    <col min="19" max="19" width="0.85546875" customWidth="1"/>
    <col min="20" max="20" width="2.42578125" customWidth="1"/>
    <col min="21" max="21" width="9.140625" customWidth="1"/>
    <col min="22" max="22" width="7" customWidth="1"/>
    <col min="23" max="23" width="10.7109375" customWidth="1"/>
    <col min="24" max="24" width="12" customWidth="1"/>
    <col min="25" max="25" width="19.85546875" customWidth="1"/>
    <col min="26" max="26" width="1.28515625" customWidth="1"/>
    <col min="27" max="27" width="8.7109375" customWidth="1"/>
    <col min="28" max="28" width="16.5703125" customWidth="1"/>
    <col min="29" max="29" width="4.7109375" customWidth="1"/>
    <col min="30" max="30" width="16.7109375" customWidth="1"/>
    <col min="33" max="33" width="11.42578125" customWidth="1"/>
    <col min="37" max="37" width="11.42578125" customWidth="1"/>
    <col min="76" max="76" width="13.7109375" bestFit="1" customWidth="1"/>
  </cols>
  <sheetData>
    <row r="1" spans="35:104" ht="14.45" customHeight="1" x14ac:dyDescent="0.6">
      <c r="BS1" s="3"/>
      <c r="BT1" s="3"/>
      <c r="CT1" s="37"/>
    </row>
    <row r="2" spans="35:104" ht="32.450000000000003" customHeight="1" x14ac:dyDescent="0.6">
      <c r="BS2" s="37"/>
      <c r="BT2" s="37"/>
      <c r="CT2" s="37"/>
    </row>
    <row r="3" spans="35:104" ht="39" customHeight="1" x14ac:dyDescent="0.25"/>
    <row r="4" spans="35:104" ht="39" customHeight="1" thickBot="1" x14ac:dyDescent="0.3"/>
    <row r="5" spans="35:104" ht="39" customHeight="1" thickBot="1" x14ac:dyDescent="0.3">
      <c r="AN5" s="497" t="s">
        <v>25</v>
      </c>
      <c r="AO5" s="497"/>
      <c r="AP5" s="497" t="s">
        <v>24</v>
      </c>
      <c r="AQ5" s="497"/>
      <c r="AR5" s="497"/>
    </row>
    <row r="6" spans="35:104" ht="39" customHeight="1" x14ac:dyDescent="0.25">
      <c r="AI6" s="224" t="s">
        <v>21</v>
      </c>
      <c r="AJ6" s="225"/>
      <c r="AK6" s="226"/>
      <c r="AN6" s="498"/>
      <c r="AO6" s="498"/>
      <c r="AP6" s="498"/>
      <c r="AQ6" s="498"/>
      <c r="AR6" s="498"/>
    </row>
    <row r="7" spans="35:104" ht="39" customHeight="1" thickBot="1" x14ac:dyDescent="0.3">
      <c r="AI7" s="227"/>
      <c r="AJ7" s="228"/>
      <c r="AK7" s="229"/>
      <c r="AN7" s="495">
        <v>7</v>
      </c>
      <c r="AO7" s="495"/>
      <c r="AP7" s="498"/>
      <c r="AQ7" s="498"/>
      <c r="AR7" s="498"/>
    </row>
    <row r="8" spans="35:104" ht="39" customHeight="1" thickBot="1" x14ac:dyDescent="0.3">
      <c r="AI8" s="35">
        <v>1</v>
      </c>
      <c r="AJ8" s="34">
        <v>2</v>
      </c>
      <c r="AK8" s="33">
        <v>3</v>
      </c>
      <c r="AN8" s="496">
        <v>63.2</v>
      </c>
      <c r="AO8" s="496"/>
      <c r="AP8" s="494">
        <v>4</v>
      </c>
      <c r="AQ8" s="494"/>
      <c r="AR8" s="494"/>
    </row>
    <row r="9" spans="35:104" ht="39" customHeight="1" thickBot="1" x14ac:dyDescent="0.3">
      <c r="AI9" s="26">
        <v>74</v>
      </c>
      <c r="AJ9" s="26">
        <v>44</v>
      </c>
      <c r="AK9" s="26">
        <v>54</v>
      </c>
      <c r="AN9" t="s">
        <v>40</v>
      </c>
      <c r="CY9" t="str">
        <f>IF('1-5000sud'!$AI$9=4,'1-5000sud'!$AI$8,IF('1-5000sud'!$AJ$9=4,'1-5000sud'!$AJ$8,""))</f>
        <v/>
      </c>
    </row>
    <row r="10" spans="35:104" ht="39" customHeight="1" x14ac:dyDescent="0.25">
      <c r="AI10" s="29">
        <v>4</v>
      </c>
      <c r="AJ10" s="28">
        <v>5</v>
      </c>
      <c r="AK10" s="27">
        <v>6</v>
      </c>
    </row>
    <row r="11" spans="35:104" ht="39" customHeight="1" thickBot="1" x14ac:dyDescent="0.3">
      <c r="AI11" s="26">
        <v>40</v>
      </c>
      <c r="AJ11" s="26">
        <v>41</v>
      </c>
      <c r="AK11" s="26">
        <v>53</v>
      </c>
    </row>
    <row r="12" spans="35:104" ht="39" customHeight="1" x14ac:dyDescent="0.25"/>
    <row r="13" spans="35:104" ht="30" customHeight="1" x14ac:dyDescent="0.25"/>
    <row r="14" spans="35:104" ht="1.9" customHeight="1" x14ac:dyDescent="0.25">
      <c r="CZ14">
        <v>21</v>
      </c>
    </row>
    <row r="15" spans="35:104" ht="9" customHeight="1" x14ac:dyDescent="0.25"/>
    <row r="16" spans="35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ht="13.9" customHeight="1" x14ac:dyDescent="0.25"/>
    <row r="34" ht="4.9000000000000004" customHeight="1" x14ac:dyDescent="0.25"/>
    <row r="35" ht="19.899999999999999" customHeight="1" x14ac:dyDescent="0.25"/>
    <row r="36" ht="28.9" customHeight="1" x14ac:dyDescent="0.25"/>
    <row r="37" ht="10.9" customHeight="1" x14ac:dyDescent="0.25"/>
    <row r="38" ht="10.9" customHeight="1" x14ac:dyDescent="0.25"/>
    <row r="39" ht="10.9" customHeight="1" x14ac:dyDescent="0.25"/>
    <row r="40" ht="7.9" customHeight="1" x14ac:dyDescent="0.25"/>
    <row r="41" ht="19.149999999999999" customHeight="1" x14ac:dyDescent="0.25"/>
    <row r="42" ht="19.149999999999999" customHeight="1" x14ac:dyDescent="0.25"/>
    <row r="43" ht="19.149999999999999" customHeight="1" x14ac:dyDescent="0.25"/>
    <row r="44" ht="19.149999999999999" customHeight="1" x14ac:dyDescent="0.25"/>
    <row r="45" ht="21.6" customHeight="1" x14ac:dyDescent="0.25"/>
    <row r="46" ht="21.6" customHeight="1" x14ac:dyDescent="0.25"/>
    <row r="47" ht="12" customHeight="1" x14ac:dyDescent="0.25"/>
    <row r="48" ht="12" customHeight="1" x14ac:dyDescent="0.25"/>
    <row r="49" spans="1:76" ht="12" customHeight="1" x14ac:dyDescent="0.25"/>
    <row r="50" spans="1:76" ht="12" customHeight="1" x14ac:dyDescent="0.25"/>
    <row r="51" spans="1:76" ht="12" customHeight="1" x14ac:dyDescent="0.25">
      <c r="A51" t="s">
        <v>23</v>
      </c>
    </row>
    <row r="52" spans="1:76" ht="12" customHeight="1" x14ac:dyDescent="0.25"/>
    <row r="53" spans="1:76" ht="12" customHeight="1" x14ac:dyDescent="0.25"/>
    <row r="54" spans="1:76" ht="12" customHeight="1" x14ac:dyDescent="0.25"/>
    <row r="55" spans="1:76" ht="12" customHeight="1" x14ac:dyDescent="0.25"/>
    <row r="56" spans="1:76" ht="12" customHeight="1" x14ac:dyDescent="0.25"/>
    <row r="57" spans="1:76" ht="12" customHeight="1" x14ac:dyDescent="0.25"/>
    <row r="58" spans="1:76" ht="12" customHeight="1" x14ac:dyDescent="0.25"/>
    <row r="59" spans="1:76" ht="19.899999999999999" customHeight="1" x14ac:dyDescent="0.25"/>
    <row r="60" spans="1:76" ht="19.899999999999999" customHeight="1" x14ac:dyDescent="0.25"/>
    <row r="61" spans="1:76" ht="11.45" customHeight="1" x14ac:dyDescent="0.25">
      <c r="BX61">
        <f>(1/5000)*7500</f>
        <v>1.5</v>
      </c>
    </row>
    <row r="62" spans="1:76" ht="11.45" customHeight="1" x14ac:dyDescent="0.25"/>
    <row r="63" spans="1:76" ht="11.45" customHeight="1" x14ac:dyDescent="0.25"/>
    <row r="64" spans="1:76" ht="11.45" customHeight="1" x14ac:dyDescent="0.25"/>
    <row r="65" spans="54:77" ht="11.45" customHeight="1" x14ac:dyDescent="0.25">
      <c r="BS65" s="462" t="s">
        <v>7</v>
      </c>
      <c r="BT65" s="462"/>
      <c r="BU65" s="462"/>
      <c r="BW65" s="2" t="str">
        <f>IF('1-5000sud'!$AI$9=BY65,'1-5000sud'!$AI$8,IF('1-5000sud'!$AJ$9=BY65,'1-5000sud'!$AJ$8,IF('1-5000sud'!$AK$9=BY65,'1-5000sud'!$AK$8,IF('1-5000sud'!$AI$11=BY65,'1-5000sud'!$AI$10,IF('1-5000sud'!$AJ$11=BY65,'1-5000sud'!$AJ$10,IF('1-5000sud'!$AK$11=BY65,'1-5000sud'!$AK$10,""))))))</f>
        <v/>
      </c>
      <c r="BX65" s="2"/>
      <c r="BY65" s="2">
        <v>1</v>
      </c>
    </row>
    <row r="66" spans="54:77" ht="11.45" customHeight="1" x14ac:dyDescent="0.25">
      <c r="BS66" s="462"/>
      <c r="BT66" s="462"/>
      <c r="BU66" s="462"/>
      <c r="BW66" s="2" t="str">
        <f>IF('1-5000sud'!$AI$9=BY66,'1-5000sud'!$AI$8,IF('1-5000sud'!$AJ$9=BY66,'1-5000sud'!$AJ$8,IF('1-5000sud'!$AK$9=BY66,'1-5000sud'!$AK$8,IF('1-5000sud'!$AI$11=BY66,'1-5000sud'!$AI$10,IF('1-5000sud'!$AJ$11=BY66,'1-5000sud'!$AJ$10,IF('1-5000sud'!$AK$11=BY66,'1-5000sud'!$AK$10,""))))))</f>
        <v/>
      </c>
      <c r="BX66" s="2"/>
      <c r="BY66" s="2">
        <f t="shared" ref="BY66:BY97" si="0">BY65+1</f>
        <v>2</v>
      </c>
    </row>
    <row r="67" spans="54:77" ht="11.45" customHeight="1" x14ac:dyDescent="0.25">
      <c r="BB67" s="425" t="s">
        <v>6</v>
      </c>
      <c r="BC67" s="426"/>
      <c r="BD67" s="427"/>
      <c r="BE67" s="8"/>
      <c r="BS67" s="41" t="s">
        <v>4</v>
      </c>
      <c r="BT67" s="41" t="s">
        <v>3</v>
      </c>
      <c r="BU67" s="7" t="s">
        <v>2</v>
      </c>
      <c r="BW67" s="2" t="str">
        <f>IF('1-5000sud'!$AI$9=BY67,'1-5000sud'!$AI$8,IF('1-5000sud'!$AJ$9=BY67,'1-5000sud'!$AJ$8,IF('1-5000sud'!$AK$9=BY67,'1-5000sud'!$AK$8,IF('1-5000sud'!$AI$11=BY67,'1-5000sud'!$AI$10,IF('1-5000sud'!$AJ$11=BY67,'1-5000sud'!$AJ$10,IF('1-5000sud'!$AK$11=BY67,'1-5000sud'!$AK$10,""))))))</f>
        <v/>
      </c>
      <c r="BX67" s="2"/>
      <c r="BY67" s="2">
        <f t="shared" si="0"/>
        <v>3</v>
      </c>
    </row>
    <row r="68" spans="54:77" ht="11.45" customHeight="1" x14ac:dyDescent="0.25">
      <c r="BB68" s="428"/>
      <c r="BC68" s="429"/>
      <c r="BD68" s="430"/>
      <c r="BE68" s="8"/>
      <c r="BG68" s="465" t="s">
        <v>5</v>
      </c>
      <c r="BH68" s="465"/>
      <c r="BI68" s="465"/>
      <c r="BJ68" s="465"/>
      <c r="BK68" s="465"/>
      <c r="BL68" s="465"/>
      <c r="BN68">
        <v>1</v>
      </c>
      <c r="BO68">
        <v>-12</v>
      </c>
      <c r="BP68">
        <v>29.5</v>
      </c>
      <c r="BS68" s="41">
        <v>1</v>
      </c>
      <c r="BT68" s="41">
        <f t="shared" ref="BT68:BT99" si="1">IF($AI$9=BS68,BO72,IF($AJ$9=BS68,BO72,IF($AK$9=BS68,BO72,IF($AI$11=BS68,BO72,IF($AJ$11=BS68,BO72,IF($AK$11=BS68,BO72,0))))))</f>
        <v>0</v>
      </c>
      <c r="BU68" s="41">
        <f t="shared" ref="BU68:BU99" si="2">IF($AI$9=BS68,BP72,IF($AJ$9=BS68,BP72,IF($AK$9=BS68,BP72,IF($AI$11=BS68,BP72,IF($AJ$11=BS68,BP72,IF($AK$11=BS68,BP72,0))))))</f>
        <v>0</v>
      </c>
      <c r="BW68" s="2" t="str">
        <f>IF('1-5000sud'!$AI$9=BY68,'1-5000sud'!$AI$8,IF('1-5000sud'!$AJ$9=BY68,'1-5000sud'!$AJ$8,IF('1-5000sud'!$AK$9=BY68,'1-5000sud'!$AK$8,IF('1-5000sud'!$AI$11=BY68,'1-5000sud'!$AI$10,IF('1-5000sud'!$AJ$11=BY68,'1-5000sud'!$AJ$10,IF('1-5000sud'!$AK$11=BY68,'1-5000sud'!$AK$10,""))))))</f>
        <v/>
      </c>
      <c r="BX68" s="2"/>
      <c r="BY68" s="2">
        <f t="shared" si="0"/>
        <v>4</v>
      </c>
    </row>
    <row r="69" spans="54:77" ht="11.45" customHeight="1" x14ac:dyDescent="0.25">
      <c r="BB69" s="41" t="s">
        <v>4</v>
      </c>
      <c r="BC69" s="41" t="s">
        <v>3</v>
      </c>
      <c r="BD69" s="7" t="s">
        <v>2</v>
      </c>
      <c r="BG69" s="465"/>
      <c r="BH69" s="465"/>
      <c r="BI69" s="465"/>
      <c r="BJ69" s="465"/>
      <c r="BK69" s="465"/>
      <c r="BL69" s="465"/>
      <c r="BN69" s="425">
        <v>1.2</v>
      </c>
      <c r="BO69" s="426"/>
      <c r="BP69" s="427"/>
      <c r="BS69" s="41">
        <v>2</v>
      </c>
      <c r="BT69" s="41">
        <f t="shared" si="1"/>
        <v>0</v>
      </c>
      <c r="BU69" s="41">
        <f t="shared" si="2"/>
        <v>0</v>
      </c>
      <c r="BW69" s="2" t="str">
        <f>IF('1-5000sud'!$AI$9=BY69,'1-5000sud'!$AI$8,IF('1-5000sud'!$AJ$9=BY69,'1-5000sud'!$AJ$8,IF('1-5000sud'!$AK$9=BY69,'1-5000sud'!$AK$8,IF('1-5000sud'!$AI$11=BY69,'1-5000sud'!$AI$10,IF('1-5000sud'!$AJ$11=BY69,'1-5000sud'!$AJ$10,IF('1-5000sud'!$AK$11=BY69,'1-5000sud'!$AK$10,""))))))</f>
        <v/>
      </c>
      <c r="BX69" s="2"/>
      <c r="BY69" s="2">
        <f t="shared" si="0"/>
        <v>5</v>
      </c>
    </row>
    <row r="70" spans="54:77" ht="11.45" customHeight="1" x14ac:dyDescent="0.3">
      <c r="BB70" s="1">
        <v>1</v>
      </c>
      <c r="BC70" s="1">
        <v>21.8</v>
      </c>
      <c r="BD70" s="1">
        <v>90.5</v>
      </c>
      <c r="BF70" s="6" t="s">
        <v>1</v>
      </c>
      <c r="BG70" s="5">
        <f>IF(AI9="","",INDEX($BS$68:$BU$143,MATCH(AI9,$BS$68:$BS$143,0),2))</f>
        <v>4</v>
      </c>
      <c r="BH70" s="5">
        <f>IF(AJ9="","",INDEX($BS$68:$BU$143,MATCH(AJ9,$BS$68:$BS$143,0),2))</f>
        <v>21.4</v>
      </c>
      <c r="BI70" s="5">
        <f>IF(AK9="","",INDEX($BS$68:$BU$143,MATCH(AK9,$BS$68:$BS$143,0),2))</f>
        <v>38.5</v>
      </c>
      <c r="BJ70" s="5">
        <f>IF(AI11="","",INDEX($BS$68:$BU$143,MATCH(AI11,$BS$68:$BS$143,0),2))</f>
        <v>29.200000000000003</v>
      </c>
      <c r="BK70" s="5">
        <f>IF(AJ11="","",INDEX($BS$68:$BU$143,MATCH(AJ11,$BS$68:$BS$143,0),2))</f>
        <v>36.5</v>
      </c>
      <c r="BL70" s="5">
        <f>IF(AK11="","",INDEX($BS$68:$BU$143,MATCH(AK11,$BS$68:$BS$143,0),2))</f>
        <v>32</v>
      </c>
      <c r="BN70" s="428"/>
      <c r="BO70" s="429"/>
      <c r="BP70" s="430"/>
      <c r="BS70" s="41">
        <v>3</v>
      </c>
      <c r="BT70" s="41">
        <f t="shared" si="1"/>
        <v>0</v>
      </c>
      <c r="BU70" s="41">
        <f t="shared" si="2"/>
        <v>0</v>
      </c>
      <c r="BW70" s="2" t="str">
        <f>IF('1-5000sud'!$AI$9=BY70,'1-5000sud'!$AI$8,IF('1-5000sud'!$AJ$9=BY70,'1-5000sud'!$AJ$8,IF('1-5000sud'!$AK$9=BY70,'1-5000sud'!$AK$8,IF('1-5000sud'!$AI$11=BY70,'1-5000sud'!$AI$10,IF('1-5000sud'!$AJ$11=BY70,'1-5000sud'!$AJ$10,IF('1-5000sud'!$AK$11=BY70,'1-5000sud'!$AK$10,""))))))</f>
        <v/>
      </c>
      <c r="BX70" s="2"/>
      <c r="BY70" s="2">
        <f t="shared" si="0"/>
        <v>6</v>
      </c>
    </row>
    <row r="71" spans="54:77" ht="11.45" customHeight="1" x14ac:dyDescent="0.3">
      <c r="BB71" s="1">
        <v>2</v>
      </c>
      <c r="BC71" s="1">
        <v>21.8</v>
      </c>
      <c r="BD71" s="1">
        <v>87.6</v>
      </c>
      <c r="BF71" s="6" t="s">
        <v>0</v>
      </c>
      <c r="BG71" s="5">
        <f>IF(AI9="","",INDEX($BS$68:$BU$143,MATCH(AI9,$BS$68:$BS$143,0),3))</f>
        <v>78.5</v>
      </c>
      <c r="BH71" s="5">
        <f>IF(AJ9="","",INDEX($BS$68:$BU$143,MATCH(AJ9,$BS$68:$BS$143,0),3))</f>
        <v>87</v>
      </c>
      <c r="BI71" s="5">
        <f>IF(AK9="","",INDEX($BS$68:$BU$143,MATCH(AK9,$BS$68:$BS$143,0),3))</f>
        <v>78.5</v>
      </c>
      <c r="BJ71" s="5">
        <f>IF(AI11="","",INDEX($BS$68:$BU$143,MATCH(AI11,$BS$68:$BS$143,0),3))</f>
        <v>92</v>
      </c>
      <c r="BK71" s="5">
        <f>IF(AJ11="","",INDEX($BS$68:$BU$143,MATCH(AJ11,$BS$68:$BS$143,0),3))</f>
        <v>92.3</v>
      </c>
      <c r="BL71" s="5">
        <f>IF(AK11="","",INDEX($BS$68:$BU$143,MATCH(AK11,$BS$68:$BS$143,0),3))</f>
        <v>74</v>
      </c>
      <c r="BN71" s="41" t="s">
        <v>4</v>
      </c>
      <c r="BO71" s="41" t="s">
        <v>3</v>
      </c>
      <c r="BP71" s="7" t="s">
        <v>2</v>
      </c>
      <c r="BS71" s="41">
        <v>4</v>
      </c>
      <c r="BT71" s="41">
        <f t="shared" si="1"/>
        <v>0</v>
      </c>
      <c r="BU71" s="41">
        <f t="shared" si="2"/>
        <v>0</v>
      </c>
      <c r="BW71" s="2" t="str">
        <f>IF('1-5000sud'!$AI$9=BY71,'1-5000sud'!$AI$8,IF('1-5000sud'!$AJ$9=BY71,'1-5000sud'!$AJ$8,IF('1-5000sud'!$AK$9=BY71,'1-5000sud'!$AK$8,IF('1-5000sud'!$AI$11=BY71,'1-5000sud'!$AI$10,IF('1-5000sud'!$AJ$11=BY71,'1-5000sud'!$AJ$10,IF('1-5000sud'!$AK$11=BY71,'1-5000sud'!$AK$10,""))))))</f>
        <v/>
      </c>
      <c r="BX71" s="2"/>
      <c r="BY71" s="2">
        <f t="shared" si="0"/>
        <v>7</v>
      </c>
    </row>
    <row r="72" spans="54:77" ht="11.45" customHeight="1" x14ac:dyDescent="0.25">
      <c r="BB72" s="1">
        <v>3</v>
      </c>
      <c r="BC72" s="1">
        <v>18.8</v>
      </c>
      <c r="BD72" s="1">
        <v>87.6</v>
      </c>
      <c r="BN72">
        <f t="shared" ref="BN72:BN103" si="3">BB70</f>
        <v>1</v>
      </c>
      <c r="BO72">
        <f t="shared" ref="BO72:BO103" si="4">(BC70+$BO$68)*$BN$68</f>
        <v>9.8000000000000007</v>
      </c>
      <c r="BP72">
        <f t="shared" ref="BP72:BP103" si="5">(BD70+$BP$68)*$BN$68</f>
        <v>120</v>
      </c>
      <c r="BS72" s="41">
        <v>5</v>
      </c>
      <c r="BT72" s="41">
        <f t="shared" si="1"/>
        <v>0</v>
      </c>
      <c r="BU72" s="41">
        <f t="shared" si="2"/>
        <v>0</v>
      </c>
      <c r="BW72" s="2" t="str">
        <f>IF('1-5000sud'!$AI$9=BY72,'1-5000sud'!$AI$8,IF('1-5000sud'!$AJ$9=BY72,'1-5000sud'!$AJ$8,IF('1-5000sud'!$AK$9=BY72,'1-5000sud'!$AK$8,IF('1-5000sud'!$AI$11=BY72,'1-5000sud'!$AI$10,IF('1-5000sud'!$AJ$11=BY72,'1-5000sud'!$AJ$10,IF('1-5000sud'!$AK$11=BY72,'1-5000sud'!$AK$10,""))))))</f>
        <v/>
      </c>
      <c r="BX72" s="2"/>
      <c r="BY72" s="2">
        <f t="shared" si="0"/>
        <v>8</v>
      </c>
    </row>
    <row r="73" spans="54:77" ht="11.45" customHeight="1" x14ac:dyDescent="0.25">
      <c r="BB73" s="1">
        <v>4</v>
      </c>
      <c r="BC73" s="1">
        <v>20.8</v>
      </c>
      <c r="BD73" s="1">
        <v>80.5</v>
      </c>
      <c r="BN73">
        <f t="shared" si="3"/>
        <v>2</v>
      </c>
      <c r="BO73">
        <f t="shared" si="4"/>
        <v>9.8000000000000007</v>
      </c>
      <c r="BP73">
        <f t="shared" si="5"/>
        <v>117.1</v>
      </c>
      <c r="BS73" s="41">
        <v>6</v>
      </c>
      <c r="BT73" s="41">
        <f t="shared" si="1"/>
        <v>0</v>
      </c>
      <c r="BU73" s="41">
        <f t="shared" si="2"/>
        <v>0</v>
      </c>
      <c r="BW73" s="2" t="str">
        <f>IF('1-5000sud'!$AI$9=BY73,'1-5000sud'!$AI$8,IF('1-5000sud'!$AJ$9=BY73,'1-5000sud'!$AJ$8,IF('1-5000sud'!$AK$9=BY73,'1-5000sud'!$AK$8,IF('1-5000sud'!$AI$11=BY73,'1-5000sud'!$AI$10,IF('1-5000sud'!$AJ$11=BY73,'1-5000sud'!$AJ$10,IF('1-5000sud'!$AK$11=BY73,'1-5000sud'!$AK$10,""))))))</f>
        <v/>
      </c>
      <c r="BX73" s="2"/>
      <c r="BY73" s="2">
        <f t="shared" si="0"/>
        <v>9</v>
      </c>
    </row>
    <row r="74" spans="54:77" ht="11.45" customHeight="1" x14ac:dyDescent="0.25">
      <c r="BB74" s="1">
        <v>5</v>
      </c>
      <c r="BC74" s="1">
        <v>14</v>
      </c>
      <c r="BD74" s="1">
        <v>80</v>
      </c>
      <c r="BN74">
        <f t="shared" si="3"/>
        <v>3</v>
      </c>
      <c r="BO74">
        <f t="shared" si="4"/>
        <v>6.8000000000000007</v>
      </c>
      <c r="BP74">
        <f t="shared" si="5"/>
        <v>117.1</v>
      </c>
      <c r="BS74" s="41">
        <v>7</v>
      </c>
      <c r="BT74" s="41">
        <f t="shared" si="1"/>
        <v>0</v>
      </c>
      <c r="BU74" s="41">
        <f t="shared" si="2"/>
        <v>0</v>
      </c>
      <c r="BW74" s="2" t="str">
        <f>IF('1-5000sud'!$AI$9=BY74,'1-5000sud'!$AI$8,IF('1-5000sud'!$AJ$9=BY74,'1-5000sud'!$AJ$8,IF('1-5000sud'!$AK$9=BY74,'1-5000sud'!$AK$8,IF('1-5000sud'!$AI$11=BY74,'1-5000sud'!$AI$10,IF('1-5000sud'!$AJ$11=BY74,'1-5000sud'!$AJ$10,IF('1-5000sud'!$AK$11=BY74,'1-5000sud'!$AK$10,""))))))</f>
        <v/>
      </c>
      <c r="BX74" s="2"/>
      <c r="BY74" s="2">
        <f t="shared" si="0"/>
        <v>10</v>
      </c>
    </row>
    <row r="75" spans="54:77" ht="11.45" customHeight="1" x14ac:dyDescent="0.25">
      <c r="BB75" s="1">
        <v>6</v>
      </c>
      <c r="BC75" s="1">
        <v>16</v>
      </c>
      <c r="BD75" s="1">
        <v>74</v>
      </c>
      <c r="BN75">
        <f t="shared" si="3"/>
        <v>4</v>
      </c>
      <c r="BO75">
        <f t="shared" si="4"/>
        <v>8.8000000000000007</v>
      </c>
      <c r="BP75">
        <f t="shared" si="5"/>
        <v>110</v>
      </c>
      <c r="BS75" s="41">
        <v>8</v>
      </c>
      <c r="BT75" s="41">
        <f t="shared" si="1"/>
        <v>0</v>
      </c>
      <c r="BU75" s="41">
        <f t="shared" si="2"/>
        <v>0</v>
      </c>
      <c r="BW75" s="2" t="str">
        <f>IF('1-5000sud'!$AI$9=BY75,'1-5000sud'!$AI$8,IF('1-5000sud'!$AJ$9=BY75,'1-5000sud'!$AJ$8,IF('1-5000sud'!$AK$9=BY75,'1-5000sud'!$AK$8,IF('1-5000sud'!$AI$11=BY75,'1-5000sud'!$AI$10,IF('1-5000sud'!$AJ$11=BY75,'1-5000sud'!$AJ$10,IF('1-5000sud'!$AK$11=BY75,'1-5000sud'!$AK$10,""))))))</f>
        <v/>
      </c>
      <c r="BX75" s="2"/>
      <c r="BY75" s="2">
        <f t="shared" si="0"/>
        <v>11</v>
      </c>
    </row>
    <row r="76" spans="54:77" ht="11.45" customHeight="1" x14ac:dyDescent="0.25">
      <c r="BB76" s="1">
        <v>7</v>
      </c>
      <c r="BC76" s="1">
        <v>16.5</v>
      </c>
      <c r="BD76" s="1">
        <v>72</v>
      </c>
      <c r="BN76">
        <f t="shared" si="3"/>
        <v>5</v>
      </c>
      <c r="BO76">
        <f t="shared" si="4"/>
        <v>2</v>
      </c>
      <c r="BP76">
        <f t="shared" si="5"/>
        <v>109.5</v>
      </c>
      <c r="BS76" s="41">
        <v>9</v>
      </c>
      <c r="BT76" s="41">
        <f t="shared" si="1"/>
        <v>0</v>
      </c>
      <c r="BU76" s="41">
        <f t="shared" si="2"/>
        <v>0</v>
      </c>
      <c r="BW76" s="2" t="str">
        <f>IF('1-5000sud'!$AI$9=BY76,'1-5000sud'!$AI$8,IF('1-5000sud'!$AJ$9=BY76,'1-5000sud'!$AJ$8,IF('1-5000sud'!$AK$9=BY76,'1-5000sud'!$AK$8,IF('1-5000sud'!$AI$11=BY76,'1-5000sud'!$AI$10,IF('1-5000sud'!$AJ$11=BY76,'1-5000sud'!$AJ$10,IF('1-5000sud'!$AK$11=BY76,'1-5000sud'!$AK$10,""))))))</f>
        <v/>
      </c>
      <c r="BX76" s="2"/>
      <c r="BY76" s="2">
        <f t="shared" si="0"/>
        <v>12</v>
      </c>
    </row>
    <row r="77" spans="54:77" ht="11.45" customHeight="1" x14ac:dyDescent="0.4">
      <c r="BB77" s="1">
        <v>8</v>
      </c>
      <c r="BC77" s="1">
        <v>24</v>
      </c>
      <c r="BD77" s="1">
        <v>71.5</v>
      </c>
      <c r="BI77" s="4"/>
      <c r="BJ77" s="4"/>
      <c r="BK77" s="4"/>
      <c r="BN77">
        <f t="shared" si="3"/>
        <v>6</v>
      </c>
      <c r="BO77">
        <f t="shared" si="4"/>
        <v>4</v>
      </c>
      <c r="BP77">
        <f t="shared" si="5"/>
        <v>103.5</v>
      </c>
      <c r="BS77" s="41">
        <v>10</v>
      </c>
      <c r="BT77" s="41">
        <f t="shared" si="1"/>
        <v>0</v>
      </c>
      <c r="BU77" s="41">
        <f t="shared" si="2"/>
        <v>0</v>
      </c>
      <c r="BW77" s="2" t="str">
        <f>IF('1-5000sud'!$AI$9=BY77,'1-5000sud'!$AI$8,IF('1-5000sud'!$AJ$9=BY77,'1-5000sud'!$AJ$8,IF('1-5000sud'!$AK$9=BY77,'1-5000sud'!$AK$8,IF('1-5000sud'!$AI$11=BY77,'1-5000sud'!$AI$10,IF('1-5000sud'!$AJ$11=BY77,'1-5000sud'!$AJ$10,IF('1-5000sud'!$AK$11=BY77,'1-5000sud'!$AK$10,""))))))</f>
        <v/>
      </c>
      <c r="BX77" s="2"/>
      <c r="BY77" s="2">
        <f t="shared" si="0"/>
        <v>13</v>
      </c>
    </row>
    <row r="78" spans="54:77" ht="11.45" customHeight="1" x14ac:dyDescent="0.4">
      <c r="BB78" s="1">
        <v>9</v>
      </c>
      <c r="BC78" s="1">
        <v>24</v>
      </c>
      <c r="BD78" s="1">
        <v>79</v>
      </c>
      <c r="BI78" s="4"/>
      <c r="BJ78" s="4"/>
      <c r="BK78" s="4"/>
      <c r="BN78">
        <f t="shared" si="3"/>
        <v>7</v>
      </c>
      <c r="BO78">
        <f t="shared" si="4"/>
        <v>4.5</v>
      </c>
      <c r="BP78">
        <f t="shared" si="5"/>
        <v>101.5</v>
      </c>
      <c r="BS78" s="41">
        <v>11</v>
      </c>
      <c r="BT78" s="41">
        <f t="shared" si="1"/>
        <v>0</v>
      </c>
      <c r="BU78" s="41">
        <f t="shared" si="2"/>
        <v>0</v>
      </c>
      <c r="BW78" s="2" t="str">
        <f>IF('1-5000sud'!$AI$9=BY78,'1-5000sud'!$AI$8,IF('1-5000sud'!$AJ$9=BY78,'1-5000sud'!$AJ$8,IF('1-5000sud'!$AK$9=BY78,'1-5000sud'!$AK$8,IF('1-5000sud'!$AI$11=BY78,'1-5000sud'!$AI$10,IF('1-5000sud'!$AJ$11=BY78,'1-5000sud'!$AJ$10,IF('1-5000sud'!$AK$11=BY78,'1-5000sud'!$AK$10,""))))))</f>
        <v/>
      </c>
      <c r="BX78" s="2"/>
      <c r="BY78" s="2">
        <f t="shared" si="0"/>
        <v>14</v>
      </c>
    </row>
    <row r="79" spans="54:77" ht="11.45" customHeight="1" x14ac:dyDescent="0.25">
      <c r="BB79" s="1">
        <v>10</v>
      </c>
      <c r="BC79" s="1">
        <v>26</v>
      </c>
      <c r="BD79" s="1">
        <v>81</v>
      </c>
      <c r="BN79">
        <f t="shared" si="3"/>
        <v>8</v>
      </c>
      <c r="BO79">
        <f t="shared" si="4"/>
        <v>12</v>
      </c>
      <c r="BP79">
        <f t="shared" si="5"/>
        <v>101</v>
      </c>
      <c r="BS79" s="41">
        <v>12</v>
      </c>
      <c r="BT79" s="41">
        <f t="shared" si="1"/>
        <v>0</v>
      </c>
      <c r="BU79" s="41">
        <f t="shared" si="2"/>
        <v>0</v>
      </c>
      <c r="BW79" s="2" t="str">
        <f>IF('1-5000sud'!$AI$9=BY79,'1-5000sud'!$AI$8,IF('1-5000sud'!$AJ$9=BY79,'1-5000sud'!$AJ$8,IF('1-5000sud'!$AK$9=BY79,'1-5000sud'!$AK$8,IF('1-5000sud'!$AI$11=BY79,'1-5000sud'!$AI$10,IF('1-5000sud'!$AJ$11=BY79,'1-5000sud'!$AJ$10,IF('1-5000sud'!$AK$11=BY79,'1-5000sud'!$AK$10,""))))))</f>
        <v/>
      </c>
      <c r="BX79" s="2"/>
      <c r="BY79" s="2">
        <f t="shared" si="0"/>
        <v>15</v>
      </c>
    </row>
    <row r="80" spans="54:77" ht="20.45" customHeight="1" x14ac:dyDescent="0.25">
      <c r="BB80" s="1">
        <v>11</v>
      </c>
      <c r="BC80" s="1">
        <v>33.200000000000003</v>
      </c>
      <c r="BD80" s="1">
        <v>75.8</v>
      </c>
      <c r="BN80">
        <f t="shared" si="3"/>
        <v>9</v>
      </c>
      <c r="BO80">
        <f t="shared" si="4"/>
        <v>12</v>
      </c>
      <c r="BP80">
        <f t="shared" si="5"/>
        <v>108.5</v>
      </c>
      <c r="BS80" s="41">
        <v>13</v>
      </c>
      <c r="BT80" s="41">
        <f t="shared" si="1"/>
        <v>0</v>
      </c>
      <c r="BU80" s="41">
        <f t="shared" si="2"/>
        <v>0</v>
      </c>
      <c r="BW80" s="2" t="str">
        <f>IF('1-5000sud'!$AI$9=BY80,'1-5000sud'!$AI$8,IF('1-5000sud'!$AJ$9=BY80,'1-5000sud'!$AJ$8,IF('1-5000sud'!$AK$9=BY80,'1-5000sud'!$AK$8,IF('1-5000sud'!$AI$11=BY80,'1-5000sud'!$AI$10,IF('1-5000sud'!$AJ$11=BY80,'1-5000sud'!$AJ$10,IF('1-5000sud'!$AK$11=BY80,'1-5000sud'!$AK$10,""))))))</f>
        <v/>
      </c>
      <c r="BX80" s="2"/>
      <c r="BY80" s="2">
        <f t="shared" si="0"/>
        <v>16</v>
      </c>
    </row>
    <row r="81" spans="1:77" ht="11.45" customHeight="1" x14ac:dyDescent="0.25">
      <c r="BB81" s="1">
        <v>12</v>
      </c>
      <c r="BC81" s="1">
        <v>37.200000000000003</v>
      </c>
      <c r="BD81" s="1">
        <v>81</v>
      </c>
      <c r="BI81" s="3"/>
      <c r="BJ81" s="3"/>
      <c r="BK81" s="3"/>
      <c r="BN81">
        <f t="shared" si="3"/>
        <v>10</v>
      </c>
      <c r="BO81">
        <f t="shared" si="4"/>
        <v>14</v>
      </c>
      <c r="BP81">
        <f t="shared" si="5"/>
        <v>110.5</v>
      </c>
      <c r="BS81" s="41">
        <v>14</v>
      </c>
      <c r="BT81" s="41">
        <f t="shared" si="1"/>
        <v>0</v>
      </c>
      <c r="BU81" s="41">
        <f t="shared" si="2"/>
        <v>0</v>
      </c>
      <c r="BW81" s="2" t="str">
        <f>IF('1-5000sud'!$AI$9=BY81,'1-5000sud'!$AI$8,IF('1-5000sud'!$AJ$9=BY81,'1-5000sud'!$AJ$8,IF('1-5000sud'!$AK$9=BY81,'1-5000sud'!$AK$8,IF('1-5000sud'!$AI$11=BY81,'1-5000sud'!$AI$10,IF('1-5000sud'!$AJ$11=BY81,'1-5000sud'!$AJ$10,IF('1-5000sud'!$AK$11=BY81,'1-5000sud'!$AK$10,""))))))</f>
        <v/>
      </c>
      <c r="BX81" s="2"/>
      <c r="BY81" s="2">
        <f t="shared" si="0"/>
        <v>17</v>
      </c>
    </row>
    <row r="82" spans="1:77" ht="22.15" customHeight="1" x14ac:dyDescent="0.25">
      <c r="BB82" s="1">
        <v>13</v>
      </c>
      <c r="BC82" s="1">
        <v>39</v>
      </c>
      <c r="BD82" s="1">
        <v>85</v>
      </c>
      <c r="BI82" s="3"/>
      <c r="BJ82" s="3"/>
      <c r="BK82" s="3"/>
      <c r="BN82">
        <f t="shared" si="3"/>
        <v>11</v>
      </c>
      <c r="BO82">
        <f t="shared" si="4"/>
        <v>21.200000000000003</v>
      </c>
      <c r="BP82">
        <f t="shared" si="5"/>
        <v>105.3</v>
      </c>
      <c r="BS82" s="41">
        <v>15</v>
      </c>
      <c r="BT82" s="41">
        <f t="shared" si="1"/>
        <v>0</v>
      </c>
      <c r="BU82" s="41">
        <f t="shared" si="2"/>
        <v>0</v>
      </c>
      <c r="BW82" s="2" t="str">
        <f>IF('1-5000sud'!$AI$9=BY82,'1-5000sud'!$AI$8,IF('1-5000sud'!$AJ$9=BY82,'1-5000sud'!$AJ$8,IF('1-5000sud'!$AK$9=BY82,'1-5000sud'!$AK$8,IF('1-5000sud'!$AI$11=BY82,'1-5000sud'!$AI$10,IF('1-5000sud'!$AJ$11=BY82,'1-5000sud'!$AJ$10,IF('1-5000sud'!$AK$11=BY82,'1-5000sud'!$AK$10,""))))))</f>
        <v/>
      </c>
      <c r="BX82" s="2"/>
      <c r="BY82" s="2">
        <f t="shared" si="0"/>
        <v>18</v>
      </c>
    </row>
    <row r="83" spans="1:77" ht="11.45" customHeight="1" x14ac:dyDescent="0.25">
      <c r="BB83" s="1">
        <v>14</v>
      </c>
      <c r="BC83" s="1">
        <v>40</v>
      </c>
      <c r="BD83" s="1">
        <v>77</v>
      </c>
      <c r="BN83">
        <f t="shared" si="3"/>
        <v>12</v>
      </c>
      <c r="BO83">
        <f t="shared" si="4"/>
        <v>25.200000000000003</v>
      </c>
      <c r="BP83">
        <f t="shared" si="5"/>
        <v>110.5</v>
      </c>
      <c r="BS83" s="41">
        <v>16</v>
      </c>
      <c r="BT83" s="41">
        <f t="shared" si="1"/>
        <v>0</v>
      </c>
      <c r="BU83" s="41">
        <f t="shared" si="2"/>
        <v>0</v>
      </c>
      <c r="BW83" s="2" t="str">
        <f>IF('1-5000sud'!$AI$9=BY83,'1-5000sud'!$AI$8,IF('1-5000sud'!$AJ$9=BY83,'1-5000sud'!$AJ$8,IF('1-5000sud'!$AK$9=BY83,'1-5000sud'!$AK$8,IF('1-5000sud'!$AI$11=BY83,'1-5000sud'!$AI$10,IF('1-5000sud'!$AJ$11=BY83,'1-5000sud'!$AJ$10,IF('1-5000sud'!$AK$11=BY83,'1-5000sud'!$AK$10,""))))))</f>
        <v/>
      </c>
      <c r="BX83" s="2"/>
      <c r="BY83" s="2">
        <f t="shared" si="0"/>
        <v>19</v>
      </c>
    </row>
    <row r="84" spans="1:77" ht="11.45" customHeight="1" thickBot="1" x14ac:dyDescent="0.3">
      <c r="BB84" s="1">
        <v>15</v>
      </c>
      <c r="BC84" s="1">
        <v>38.299999999999997</v>
      </c>
      <c r="BD84" s="1">
        <v>75</v>
      </c>
      <c r="BN84">
        <f t="shared" si="3"/>
        <v>13</v>
      </c>
      <c r="BO84">
        <f t="shared" si="4"/>
        <v>27</v>
      </c>
      <c r="BP84">
        <f t="shared" si="5"/>
        <v>114.5</v>
      </c>
      <c r="BS84" s="41">
        <v>17</v>
      </c>
      <c r="BT84" s="41">
        <f t="shared" si="1"/>
        <v>0</v>
      </c>
      <c r="BU84" s="41">
        <f t="shared" si="2"/>
        <v>0</v>
      </c>
      <c r="BW84" s="2" t="str">
        <f>IF('1-5000sud'!$AI$9=BY84,'1-5000sud'!$AI$8,IF('1-5000sud'!$AJ$9=BY84,'1-5000sud'!$AJ$8,IF('1-5000sud'!$AK$9=BY84,'1-5000sud'!$AK$8,IF('1-5000sud'!$AI$11=BY84,'1-5000sud'!$AI$10,IF('1-5000sud'!$AJ$11=BY84,'1-5000sud'!$AJ$10,IF('1-5000sud'!$AK$11=BY84,'1-5000sud'!$AK$10,""))))))</f>
        <v/>
      </c>
      <c r="BX84" s="2"/>
      <c r="BY84" s="2">
        <f t="shared" si="0"/>
        <v>20</v>
      </c>
    </row>
    <row r="85" spans="1:77" ht="20.45" customHeight="1" x14ac:dyDescent="0.25">
      <c r="I85" s="468" t="s">
        <v>13</v>
      </c>
      <c r="J85" s="470" t="s">
        <v>12</v>
      </c>
      <c r="K85" s="472" t="s">
        <v>11</v>
      </c>
      <c r="BB85" s="1">
        <v>16</v>
      </c>
      <c r="BC85" s="1">
        <v>37.200000000000003</v>
      </c>
      <c r="BD85" s="1">
        <v>72.8</v>
      </c>
      <c r="BN85">
        <f t="shared" si="3"/>
        <v>14</v>
      </c>
      <c r="BO85">
        <f t="shared" si="4"/>
        <v>28</v>
      </c>
      <c r="BP85">
        <f t="shared" si="5"/>
        <v>106.5</v>
      </c>
      <c r="BS85" s="41">
        <v>18</v>
      </c>
      <c r="BT85" s="41">
        <f t="shared" si="1"/>
        <v>0</v>
      </c>
      <c r="BU85" s="41">
        <f t="shared" si="2"/>
        <v>0</v>
      </c>
      <c r="BW85" s="2" t="str">
        <f>IF('1-5000sud'!$AI$9=BY85,'1-5000sud'!$AI$8,IF('1-5000sud'!$AJ$9=BY85,'1-5000sud'!$AJ$8,IF('1-5000sud'!$AK$9=BY85,'1-5000sud'!$AK$8,IF('1-5000sud'!$AI$11=BY85,'1-5000sud'!$AI$10,IF('1-5000sud'!$AJ$11=BY85,'1-5000sud'!$AJ$10,IF('1-5000sud'!$AK$11=BY85,'1-5000sud'!$AK$10,""))))))</f>
        <v/>
      </c>
      <c r="BX85" s="2"/>
      <c r="BY85" s="2">
        <f t="shared" si="0"/>
        <v>21</v>
      </c>
    </row>
    <row r="86" spans="1:77" ht="20.45" customHeight="1" x14ac:dyDescent="0.25">
      <c r="I86" s="469"/>
      <c r="J86" s="471"/>
      <c r="K86" s="473"/>
      <c r="BB86" s="1">
        <v>17</v>
      </c>
      <c r="BC86" s="1">
        <v>46.8</v>
      </c>
      <c r="BD86" s="1">
        <v>72.5</v>
      </c>
      <c r="BN86">
        <f t="shared" si="3"/>
        <v>15</v>
      </c>
      <c r="BO86">
        <f t="shared" si="4"/>
        <v>26.299999999999997</v>
      </c>
      <c r="BP86">
        <f t="shared" si="5"/>
        <v>104.5</v>
      </c>
      <c r="BS86" s="41">
        <v>19</v>
      </c>
      <c r="BT86" s="41">
        <f t="shared" si="1"/>
        <v>0</v>
      </c>
      <c r="BU86" s="41">
        <f t="shared" si="2"/>
        <v>0</v>
      </c>
      <c r="BW86" s="2" t="str">
        <f>IF('1-5000sud'!$AI$9=BY86,'1-5000sud'!$AI$8,IF('1-5000sud'!$AJ$9=BY86,'1-5000sud'!$AJ$8,IF('1-5000sud'!$AK$9=BY86,'1-5000sud'!$AK$8,IF('1-5000sud'!$AI$11=BY86,'1-5000sud'!$AI$10,IF('1-5000sud'!$AJ$11=BY86,'1-5000sud'!$AJ$10,IF('1-5000sud'!$AK$11=BY86,'1-5000sud'!$AK$10,""))))))</f>
        <v/>
      </c>
      <c r="BX86" s="2"/>
      <c r="BY86" s="2">
        <f t="shared" si="0"/>
        <v>22</v>
      </c>
    </row>
    <row r="87" spans="1:77" ht="9.6" customHeight="1" x14ac:dyDescent="0.25">
      <c r="I87" s="469"/>
      <c r="J87" s="471"/>
      <c r="K87" s="473"/>
      <c r="BB87" s="1">
        <v>18</v>
      </c>
      <c r="BC87" s="1">
        <v>72.7</v>
      </c>
      <c r="BD87" s="1">
        <v>81.5</v>
      </c>
      <c r="BN87">
        <f t="shared" si="3"/>
        <v>16</v>
      </c>
      <c r="BO87">
        <f t="shared" si="4"/>
        <v>25.200000000000003</v>
      </c>
      <c r="BP87">
        <f t="shared" si="5"/>
        <v>102.3</v>
      </c>
      <c r="BS87" s="41">
        <v>20</v>
      </c>
      <c r="BT87" s="41">
        <f t="shared" si="1"/>
        <v>0</v>
      </c>
      <c r="BU87" s="41">
        <f t="shared" si="2"/>
        <v>0</v>
      </c>
      <c r="BW87" s="2" t="str">
        <f>IF('1-5000sud'!$AI$9=BY87,'1-5000sud'!$AI$8,IF('1-5000sud'!$AJ$9=BY87,'1-5000sud'!$AJ$8,IF('1-5000sud'!$AK$9=BY87,'1-5000sud'!$AK$8,IF('1-5000sud'!$AI$11=BY87,'1-5000sud'!$AI$10,IF('1-5000sud'!$AJ$11=BY87,'1-5000sud'!$AJ$10,IF('1-5000sud'!$AK$11=BY87,'1-5000sud'!$AK$10,""))))))</f>
        <v/>
      </c>
      <c r="BX87" s="2"/>
      <c r="BY87" s="2">
        <f t="shared" si="0"/>
        <v>23</v>
      </c>
    </row>
    <row r="88" spans="1:77" ht="19.899999999999999" customHeight="1" x14ac:dyDescent="0.25">
      <c r="I88" s="466">
        <v>0</v>
      </c>
      <c r="J88" s="474">
        <v>8</v>
      </c>
      <c r="K88" s="475">
        <f>($P$102/1000/J88)*60+$AP$8*COUNT($AI$9,$AJ$9,$AK$9,$AI$11,$AJ$11,$AK$11)</f>
        <v>42.574540699885233</v>
      </c>
      <c r="BB88" s="1">
        <v>19</v>
      </c>
      <c r="BC88" s="1">
        <v>83</v>
      </c>
      <c r="BD88" s="1">
        <v>80.2</v>
      </c>
      <c r="BN88">
        <f t="shared" si="3"/>
        <v>17</v>
      </c>
      <c r="BO88">
        <f t="shared" si="4"/>
        <v>34.799999999999997</v>
      </c>
      <c r="BP88">
        <f t="shared" si="5"/>
        <v>102</v>
      </c>
      <c r="BS88" s="41">
        <v>21</v>
      </c>
      <c r="BT88" s="41">
        <f t="shared" si="1"/>
        <v>0</v>
      </c>
      <c r="BU88" s="41">
        <f t="shared" si="2"/>
        <v>0</v>
      </c>
      <c r="BW88" s="2" t="str">
        <f>IF('1-5000sud'!$AI$9=BY88,'1-5000sud'!$AI$8,IF('1-5000sud'!$AJ$9=BY88,'1-5000sud'!$AJ$8,IF('1-5000sud'!$AK$9=BY88,'1-5000sud'!$AK$8,IF('1-5000sud'!$AI$11=BY88,'1-5000sud'!$AI$10,IF('1-5000sud'!$AJ$11=BY88,'1-5000sud'!$AJ$10,IF('1-5000sud'!$AK$11=BY88,'1-5000sud'!$AK$10,""))))))</f>
        <v/>
      </c>
      <c r="BX88" s="2"/>
      <c r="BY88" s="2">
        <f t="shared" si="0"/>
        <v>24</v>
      </c>
    </row>
    <row r="89" spans="1:77" ht="19.899999999999999" customHeight="1" x14ac:dyDescent="0.25">
      <c r="A89" s="43"/>
      <c r="I89" s="466"/>
      <c r="J89" s="474"/>
      <c r="K89" s="475"/>
      <c r="BB89" s="1">
        <v>20</v>
      </c>
      <c r="BC89" s="1">
        <v>88.5</v>
      </c>
      <c r="BD89" s="1">
        <v>78.8</v>
      </c>
      <c r="BN89">
        <f t="shared" si="3"/>
        <v>18</v>
      </c>
      <c r="BO89">
        <f t="shared" si="4"/>
        <v>60.7</v>
      </c>
      <c r="BP89">
        <f t="shared" si="5"/>
        <v>111</v>
      </c>
      <c r="BS89" s="41">
        <v>22</v>
      </c>
      <c r="BT89" s="41">
        <f t="shared" si="1"/>
        <v>0</v>
      </c>
      <c r="BU89" s="41">
        <f t="shared" si="2"/>
        <v>0</v>
      </c>
      <c r="BW89" s="2" t="str">
        <f>IF('1-5000sud'!$AI$9=BY89,'1-5000sud'!$AI$8,IF('1-5000sud'!$AJ$9=BY89,'1-5000sud'!$AJ$8,IF('1-5000sud'!$AK$9=BY89,'1-5000sud'!$AK$8,IF('1-5000sud'!$AI$11=BY89,'1-5000sud'!$AI$10,IF('1-5000sud'!$AJ$11=BY89,'1-5000sud'!$AJ$10,IF('1-5000sud'!$AK$11=BY89,'1-5000sud'!$AK$10,""))))))</f>
        <v/>
      </c>
      <c r="BX89" s="2"/>
      <c r="BY89" s="2">
        <f t="shared" si="0"/>
        <v>25</v>
      </c>
    </row>
    <row r="90" spans="1:77" ht="19.899999999999999" customHeight="1" x14ac:dyDescent="0.25">
      <c r="A90" s="43"/>
      <c r="I90" s="466">
        <f>I88+1</f>
        <v>1</v>
      </c>
      <c r="J90" s="474">
        <v>9</v>
      </c>
      <c r="K90" s="475">
        <f>($P$102/1000/J90)*60+$AP$8*COUNT($AI$9,$AJ$9,$AK$9,$AI$11,$AJ$11,$AK$11)</f>
        <v>40.510702844342426</v>
      </c>
      <c r="BB90" s="1">
        <v>21</v>
      </c>
      <c r="BC90" s="1">
        <v>91</v>
      </c>
      <c r="BD90" s="1">
        <v>77</v>
      </c>
      <c r="BN90">
        <f t="shared" si="3"/>
        <v>19</v>
      </c>
      <c r="BO90">
        <f t="shared" si="4"/>
        <v>71</v>
      </c>
      <c r="BP90">
        <f t="shared" si="5"/>
        <v>109.7</v>
      </c>
      <c r="BS90" s="41">
        <v>23</v>
      </c>
      <c r="BT90" s="41">
        <f t="shared" si="1"/>
        <v>0</v>
      </c>
      <c r="BU90" s="41">
        <f t="shared" si="2"/>
        <v>0</v>
      </c>
      <c r="BW90" s="2" t="str">
        <f>IF('1-5000sud'!$AI$9=BY90,'1-5000sud'!$AI$8,IF('1-5000sud'!$AJ$9=BY90,'1-5000sud'!$AJ$8,IF('1-5000sud'!$AK$9=BY90,'1-5000sud'!$AK$8,IF('1-5000sud'!$AI$11=BY90,'1-5000sud'!$AI$10,IF('1-5000sud'!$AJ$11=BY90,'1-5000sud'!$AJ$10,IF('1-5000sud'!$AK$11=BY90,'1-5000sud'!$AK$10,""))))))</f>
        <v/>
      </c>
      <c r="BX90" s="2"/>
      <c r="BY90" s="2">
        <f t="shared" si="0"/>
        <v>26</v>
      </c>
    </row>
    <row r="91" spans="1:77" ht="19.899999999999999" customHeight="1" x14ac:dyDescent="0.25">
      <c r="I91" s="466"/>
      <c r="J91" s="474"/>
      <c r="K91" s="475"/>
      <c r="BB91" s="1">
        <v>22</v>
      </c>
      <c r="BC91" s="1">
        <v>87</v>
      </c>
      <c r="BD91" s="1">
        <v>73.400000000000006</v>
      </c>
      <c r="BN91">
        <f t="shared" si="3"/>
        <v>20</v>
      </c>
      <c r="BO91">
        <f t="shared" si="4"/>
        <v>76.5</v>
      </c>
      <c r="BP91">
        <f t="shared" si="5"/>
        <v>108.3</v>
      </c>
      <c r="BS91" s="41">
        <v>24</v>
      </c>
      <c r="BT91" s="41">
        <f t="shared" si="1"/>
        <v>0</v>
      </c>
      <c r="BU91" s="41">
        <f t="shared" si="2"/>
        <v>0</v>
      </c>
      <c r="BW91" s="2" t="str">
        <f>IF('1-5000sud'!$AI$9=BY91,'1-5000sud'!$AI$8,IF('1-5000sud'!$AJ$9=BY91,'1-5000sud'!$AJ$8,IF('1-5000sud'!$AK$9=BY91,'1-5000sud'!$AK$8,IF('1-5000sud'!$AI$11=BY91,'1-5000sud'!$AI$10,IF('1-5000sud'!$AJ$11=BY91,'1-5000sud'!$AJ$10,IF('1-5000sud'!$AK$11=BY91,'1-5000sud'!$AK$10,""))))))</f>
        <v/>
      </c>
      <c r="BX91" s="2"/>
      <c r="BY91" s="2">
        <f t="shared" si="0"/>
        <v>27</v>
      </c>
    </row>
    <row r="92" spans="1:77" ht="19.899999999999999" customHeight="1" x14ac:dyDescent="0.25">
      <c r="I92" s="466">
        <f>I90+1</f>
        <v>2</v>
      </c>
      <c r="J92" s="474">
        <v>10</v>
      </c>
      <c r="K92" s="475">
        <f>($P$102/1000/J92)*60+$AP$8*COUNT($AI$9,$AJ$9,$AK$9,$AI$11,$AJ$11,$AK$11)</f>
        <v>38.859632559908178</v>
      </c>
      <c r="R92" s="42"/>
      <c r="S92" s="42"/>
      <c r="T92" s="42"/>
      <c r="U92" s="42"/>
      <c r="BB92" s="1">
        <v>23</v>
      </c>
      <c r="BC92" s="1">
        <v>76</v>
      </c>
      <c r="BD92" s="1">
        <v>76.5</v>
      </c>
      <c r="BN92">
        <f t="shared" si="3"/>
        <v>21</v>
      </c>
      <c r="BO92">
        <f t="shared" si="4"/>
        <v>79</v>
      </c>
      <c r="BP92">
        <f t="shared" si="5"/>
        <v>106.5</v>
      </c>
      <c r="BS92" s="41">
        <v>25</v>
      </c>
      <c r="BT92" s="41">
        <f t="shared" si="1"/>
        <v>0</v>
      </c>
      <c r="BU92" s="41">
        <f t="shared" si="2"/>
        <v>0</v>
      </c>
      <c r="BW92" s="2" t="str">
        <f>IF('1-5000sud'!$AI$9=BY92,'1-5000sud'!$AI$8,IF('1-5000sud'!$AJ$9=BY92,'1-5000sud'!$AJ$8,IF('1-5000sud'!$AK$9=BY92,'1-5000sud'!$AK$8,IF('1-5000sud'!$AI$11=BY92,'1-5000sud'!$AI$10,IF('1-5000sud'!$AJ$11=BY92,'1-5000sud'!$AJ$10,IF('1-5000sud'!$AK$11=BY92,'1-5000sud'!$AK$10,""))))))</f>
        <v/>
      </c>
      <c r="BX92" s="2"/>
      <c r="BY92" s="2">
        <f t="shared" si="0"/>
        <v>28</v>
      </c>
    </row>
    <row r="93" spans="1:77" ht="19.899999999999999" customHeight="1" x14ac:dyDescent="0.25">
      <c r="I93" s="466"/>
      <c r="J93" s="474"/>
      <c r="K93" s="475"/>
      <c r="R93" s="42"/>
      <c r="S93" s="42"/>
      <c r="T93" s="42"/>
      <c r="U93" s="42"/>
      <c r="BB93" s="1">
        <v>24</v>
      </c>
      <c r="BC93" s="1">
        <v>63.8</v>
      </c>
      <c r="BD93" s="1">
        <v>72.8</v>
      </c>
      <c r="BN93">
        <f t="shared" si="3"/>
        <v>22</v>
      </c>
      <c r="BO93">
        <f t="shared" si="4"/>
        <v>75</v>
      </c>
      <c r="BP93">
        <f t="shared" si="5"/>
        <v>102.9</v>
      </c>
      <c r="BS93" s="41">
        <v>26</v>
      </c>
      <c r="BT93" s="41">
        <f t="shared" si="1"/>
        <v>0</v>
      </c>
      <c r="BU93" s="41">
        <f t="shared" si="2"/>
        <v>0</v>
      </c>
      <c r="BW93" s="2" t="str">
        <f>IF('1-5000sud'!$AI$9=BY93,'1-5000sud'!$AI$8,IF('1-5000sud'!$AJ$9=BY93,'1-5000sud'!$AJ$8,IF('1-5000sud'!$AK$9=BY93,'1-5000sud'!$AK$8,IF('1-5000sud'!$AI$11=BY93,'1-5000sud'!$AI$10,IF('1-5000sud'!$AJ$11=BY93,'1-5000sud'!$AJ$10,IF('1-5000sud'!$AK$11=BY93,'1-5000sud'!$AK$10,""))))))</f>
        <v/>
      </c>
      <c r="BX93" s="2"/>
      <c r="BY93" s="2">
        <f t="shared" si="0"/>
        <v>29</v>
      </c>
    </row>
    <row r="94" spans="1:77" ht="19.899999999999999" customHeight="1" x14ac:dyDescent="0.25">
      <c r="I94" s="466">
        <f>I92+1</f>
        <v>3</v>
      </c>
      <c r="J94" s="474">
        <v>11</v>
      </c>
      <c r="K94" s="475">
        <f>($P$102/1000/J94)*60+$AP$8*COUNT($AI$9,$AJ$9,$AK$9,$AI$11,$AJ$11,$AK$11)</f>
        <v>37.508756872643801</v>
      </c>
      <c r="BB94" s="1">
        <v>25</v>
      </c>
      <c r="BC94" s="1">
        <v>60.8</v>
      </c>
      <c r="BD94" s="1">
        <v>74.099999999999994</v>
      </c>
      <c r="BN94">
        <f t="shared" si="3"/>
        <v>23</v>
      </c>
      <c r="BO94">
        <f t="shared" si="4"/>
        <v>64</v>
      </c>
      <c r="BP94">
        <f t="shared" si="5"/>
        <v>106</v>
      </c>
      <c r="BS94" s="41">
        <v>27</v>
      </c>
      <c r="BT94" s="41">
        <f t="shared" si="1"/>
        <v>0</v>
      </c>
      <c r="BU94" s="41">
        <f t="shared" si="2"/>
        <v>0</v>
      </c>
      <c r="BW94" s="2" t="str">
        <f>IF('1-5000sud'!$AI$9=BY94,'1-5000sud'!$AI$8,IF('1-5000sud'!$AJ$9=BY94,'1-5000sud'!$AJ$8,IF('1-5000sud'!$AK$9=BY94,'1-5000sud'!$AK$8,IF('1-5000sud'!$AI$11=BY94,'1-5000sud'!$AI$10,IF('1-5000sud'!$AJ$11=BY94,'1-5000sud'!$AJ$10,IF('1-5000sud'!$AK$11=BY94,'1-5000sud'!$AK$10,""))))))</f>
        <v/>
      </c>
      <c r="BX94" s="2"/>
      <c r="BY94" s="2">
        <f t="shared" si="0"/>
        <v>30</v>
      </c>
    </row>
    <row r="95" spans="1:77" ht="19.899999999999999" customHeight="1" thickBot="1" x14ac:dyDescent="0.3">
      <c r="I95" s="466"/>
      <c r="J95" s="474"/>
      <c r="K95" s="475"/>
      <c r="BB95" s="1">
        <v>26</v>
      </c>
      <c r="BC95" s="1">
        <v>55.8</v>
      </c>
      <c r="BD95" s="1">
        <v>70.5</v>
      </c>
      <c r="BN95">
        <f t="shared" si="3"/>
        <v>24</v>
      </c>
      <c r="BO95">
        <f t="shared" si="4"/>
        <v>51.8</v>
      </c>
      <c r="BP95">
        <f t="shared" si="5"/>
        <v>102.3</v>
      </c>
      <c r="BS95" s="41">
        <v>28</v>
      </c>
      <c r="BT95" s="41">
        <f t="shared" si="1"/>
        <v>0</v>
      </c>
      <c r="BU95" s="41">
        <f t="shared" si="2"/>
        <v>0</v>
      </c>
      <c r="BW95" s="2" t="str">
        <f>IF('1-5000sud'!$AI$9=BY95,'1-5000sud'!$AI$8,IF('1-5000sud'!$AJ$9=BY95,'1-5000sud'!$AJ$8,IF('1-5000sud'!$AK$9=BY95,'1-5000sud'!$AK$8,IF('1-5000sud'!$AI$11=BY95,'1-5000sud'!$AI$10,IF('1-5000sud'!$AJ$11=BY95,'1-5000sud'!$AJ$10,IF('1-5000sud'!$AK$11=BY95,'1-5000sud'!$AK$10,""))))))</f>
        <v/>
      </c>
      <c r="BX95" s="2"/>
      <c r="BY95" s="2">
        <f t="shared" si="0"/>
        <v>31</v>
      </c>
    </row>
    <row r="96" spans="1:77" ht="19.899999999999999" customHeight="1" x14ac:dyDescent="0.25">
      <c r="I96" s="466">
        <f>I94+1</f>
        <v>4</v>
      </c>
      <c r="J96" s="474">
        <v>12</v>
      </c>
      <c r="K96" s="475">
        <f>($P$102/1000/J96)*60+$AP$8*COUNT($AI$9,$AJ$9,$AK$9,$AI$11,$AJ$11,$AK$11)</f>
        <v>36.383027133256817</v>
      </c>
      <c r="M96" s="432" t="s">
        <v>20</v>
      </c>
      <c r="N96" s="434"/>
      <c r="BB96" s="1">
        <v>27</v>
      </c>
      <c r="BC96" s="1">
        <v>49.3</v>
      </c>
      <c r="BD96" s="1">
        <v>66.2</v>
      </c>
      <c r="BN96">
        <f t="shared" si="3"/>
        <v>25</v>
      </c>
      <c r="BO96">
        <f t="shared" si="4"/>
        <v>48.8</v>
      </c>
      <c r="BP96">
        <f t="shared" si="5"/>
        <v>103.6</v>
      </c>
      <c r="BS96" s="41">
        <v>29</v>
      </c>
      <c r="BT96" s="41">
        <f t="shared" si="1"/>
        <v>0</v>
      </c>
      <c r="BU96" s="41">
        <f t="shared" si="2"/>
        <v>0</v>
      </c>
      <c r="BW96" s="2" t="str">
        <f>IF('1-5000sud'!$AI$9=BY96,'1-5000sud'!$AI$8,IF('1-5000sud'!$AJ$9=BY96,'1-5000sud'!$AJ$8,IF('1-5000sud'!$AK$9=BY96,'1-5000sud'!$AK$8,IF('1-5000sud'!$AI$11=BY96,'1-5000sud'!$AI$10,IF('1-5000sud'!$AJ$11=BY96,'1-5000sud'!$AJ$10,IF('1-5000sud'!$AK$11=BY96,'1-5000sud'!$AK$10,""))))))</f>
        <v/>
      </c>
      <c r="BX96" s="2"/>
      <c r="BY96" s="2">
        <f t="shared" si="0"/>
        <v>32</v>
      </c>
    </row>
    <row r="97" spans="9:77" ht="19.899999999999999" customHeight="1" x14ac:dyDescent="0.25">
      <c r="I97" s="466"/>
      <c r="J97" s="474"/>
      <c r="K97" s="475"/>
      <c r="M97" s="478"/>
      <c r="N97" s="479"/>
      <c r="BB97" s="1">
        <v>28</v>
      </c>
      <c r="BC97" s="1">
        <v>48.8</v>
      </c>
      <c r="BD97" s="1">
        <v>68.5</v>
      </c>
      <c r="BN97">
        <f t="shared" si="3"/>
        <v>26</v>
      </c>
      <c r="BO97">
        <f t="shared" si="4"/>
        <v>43.8</v>
      </c>
      <c r="BP97">
        <f t="shared" si="5"/>
        <v>100</v>
      </c>
      <c r="BS97" s="41">
        <v>30</v>
      </c>
      <c r="BT97" s="41">
        <f t="shared" si="1"/>
        <v>0</v>
      </c>
      <c r="BU97" s="41">
        <f t="shared" si="2"/>
        <v>0</v>
      </c>
      <c r="BW97" s="2" t="str">
        <f>IF('1-5000sud'!$AI$9=BY97,'1-5000sud'!$AI$8,IF('1-5000sud'!$AJ$9=BY97,'1-5000sud'!$AJ$8,IF('1-5000sud'!$AK$9=BY97,'1-5000sud'!$AK$8,IF('1-5000sud'!$AI$11=BY97,'1-5000sud'!$AI$10,IF('1-5000sud'!$AJ$11=BY97,'1-5000sud'!$AJ$10,IF('1-5000sud'!$AK$11=BY97,'1-5000sud'!$AK$10,""))))))</f>
        <v/>
      </c>
      <c r="BX97" s="2"/>
      <c r="BY97" s="2">
        <f t="shared" si="0"/>
        <v>33</v>
      </c>
    </row>
    <row r="98" spans="9:77" ht="19.899999999999999" customHeight="1" x14ac:dyDescent="0.25">
      <c r="I98" s="466">
        <f>I96+1</f>
        <v>5</v>
      </c>
      <c r="J98" s="474">
        <v>13</v>
      </c>
      <c r="K98" s="475">
        <f>($P$102/1000/J98)*60+$AP$8*COUNT($AI$9,$AJ$9,$AK$9,$AI$11,$AJ$11,$AK$11)</f>
        <v>35.430486584544752</v>
      </c>
      <c r="M98" s="480"/>
      <c r="N98" s="481"/>
      <c r="BB98" s="1">
        <v>29</v>
      </c>
      <c r="BC98" s="1">
        <v>43.5</v>
      </c>
      <c r="BD98" s="1">
        <v>66</v>
      </c>
      <c r="BN98">
        <f t="shared" si="3"/>
        <v>27</v>
      </c>
      <c r="BO98">
        <f t="shared" si="4"/>
        <v>37.299999999999997</v>
      </c>
      <c r="BP98">
        <f t="shared" si="5"/>
        <v>95.7</v>
      </c>
      <c r="BS98" s="41">
        <v>31</v>
      </c>
      <c r="BT98" s="41">
        <f t="shared" si="1"/>
        <v>0</v>
      </c>
      <c r="BU98" s="41">
        <f t="shared" si="2"/>
        <v>0</v>
      </c>
      <c r="BW98" s="2" t="str">
        <f>IF('1-5000sud'!$AI$9=BY98,'1-5000sud'!$AI$8,IF('1-5000sud'!$AJ$9=BY98,'1-5000sud'!$AJ$8,IF('1-5000sud'!$AK$9=BY98,'1-5000sud'!$AK$8,IF('1-5000sud'!$AI$11=BY98,'1-5000sud'!$AI$10,IF('1-5000sud'!$AJ$11=BY98,'1-5000sud'!$AJ$10,IF('1-5000sud'!$AK$11=BY98,'1-5000sud'!$AK$10,""))))))</f>
        <v/>
      </c>
      <c r="BX98" s="2"/>
      <c r="BY98" s="2">
        <f t="shared" ref="BY98:BY129" si="6">BY97+1</f>
        <v>34</v>
      </c>
    </row>
    <row r="99" spans="9:77" ht="19.899999999999999" customHeight="1" x14ac:dyDescent="0.25">
      <c r="I99" s="466"/>
      <c r="J99" s="474"/>
      <c r="K99" s="475"/>
      <c r="M99" s="62" t="s">
        <v>39</v>
      </c>
      <c r="N99" s="49">
        <f>IF(COUNT(AI9)=1,SQRT((AN7-BG70)*(AN7-BG70)+(AN8-BG71)*(AN8-BG71))*20,0)</f>
        <v>311.82687504447074</v>
      </c>
      <c r="BB99" s="1">
        <v>30</v>
      </c>
      <c r="BC99" s="1">
        <v>44</v>
      </c>
      <c r="BD99" s="1">
        <v>68.5</v>
      </c>
      <c r="BN99">
        <f t="shared" si="3"/>
        <v>28</v>
      </c>
      <c r="BO99">
        <f t="shared" si="4"/>
        <v>36.799999999999997</v>
      </c>
      <c r="BP99">
        <f t="shared" si="5"/>
        <v>98</v>
      </c>
      <c r="BS99" s="41">
        <v>32</v>
      </c>
      <c r="BT99" s="41">
        <f t="shared" si="1"/>
        <v>0</v>
      </c>
      <c r="BU99" s="41">
        <f t="shared" si="2"/>
        <v>0</v>
      </c>
      <c r="BW99" s="2" t="str">
        <f>IF('1-5000sud'!$AI$9=BY99,'1-5000sud'!$AI$8,IF('1-5000sud'!$AJ$9=BY99,'1-5000sud'!$AJ$8,IF('1-5000sud'!$AK$9=BY99,'1-5000sud'!$AK$8,IF('1-5000sud'!$AI$11=BY99,'1-5000sud'!$AI$10,IF('1-5000sud'!$AJ$11=BY99,'1-5000sud'!$AJ$10,IF('1-5000sud'!$AK$11=BY99,'1-5000sud'!$AK$10,""))))))</f>
        <v/>
      </c>
      <c r="BX99" s="2"/>
      <c r="BY99" s="2">
        <f t="shared" si="6"/>
        <v>35</v>
      </c>
    </row>
    <row r="100" spans="9:77" ht="19.899999999999999" customHeight="1" x14ac:dyDescent="0.25">
      <c r="I100" s="466">
        <f>I98+1</f>
        <v>6</v>
      </c>
      <c r="J100" s="474">
        <v>14</v>
      </c>
      <c r="K100" s="475">
        <f>($P$102/1000/J100)*60+$AP$8*COUNT($AI$9,$AJ$9,$AK$9,$AI$11,$AJ$11,$AK$11)</f>
        <v>34.614023257077271</v>
      </c>
      <c r="M100" s="61" t="s">
        <v>38</v>
      </c>
      <c r="N100" s="47">
        <f>IF(AJ9="",0,IF(AI9="",SQRT((AN7-BH70)*(AN7-BH70)+(AN8-BH71)*(AN8-BH71))*20,SQRT((BG70-BH70)*(BG70-BH70)+(BG71-BH71)*(BG71-BH71))*20))</f>
        <v>387.30349856411055</v>
      </c>
      <c r="BB100" s="1">
        <v>31</v>
      </c>
      <c r="BC100" s="1">
        <v>37.5</v>
      </c>
      <c r="BD100" s="1">
        <v>69</v>
      </c>
      <c r="BN100">
        <f t="shared" si="3"/>
        <v>29</v>
      </c>
      <c r="BO100">
        <f t="shared" si="4"/>
        <v>31.5</v>
      </c>
      <c r="BP100">
        <f t="shared" si="5"/>
        <v>95.5</v>
      </c>
      <c r="BS100" s="41">
        <v>33</v>
      </c>
      <c r="BT100" s="41">
        <f t="shared" ref="BT100:BT131" si="7">IF($AI$9=BS100,BO104,IF($AJ$9=BS100,BO104,IF($AK$9=BS100,BO104,IF($AI$11=BS100,BO104,IF($AJ$11=BS100,BO104,IF($AK$11=BS100,BO104,0))))))</f>
        <v>0</v>
      </c>
      <c r="BU100" s="41">
        <f t="shared" ref="BU100:BU131" si="8">IF($AI$9=BS100,BP104,IF($AJ$9=BS100,BP104,IF($AK$9=BS100,BP104,IF($AI$11=BS100,BP104,IF($AJ$11=BS100,BP104,IF($AK$11=BS100,BP104,0))))))</f>
        <v>0</v>
      </c>
      <c r="BW100" s="2" t="str">
        <f>IF('1-5000sud'!$AI$9=BY100,'1-5000sud'!$AI$8,IF('1-5000sud'!$AJ$9=BY100,'1-5000sud'!$AJ$8,IF('1-5000sud'!$AK$9=BY100,'1-5000sud'!$AK$8,IF('1-5000sud'!$AI$11=BY100,'1-5000sud'!$AI$10,IF('1-5000sud'!$AJ$11=BY100,'1-5000sud'!$AJ$10,IF('1-5000sud'!$AK$11=BY100,'1-5000sud'!$AK$10,""))))))</f>
        <v/>
      </c>
      <c r="BX100" s="2"/>
      <c r="BY100" s="2">
        <f t="shared" si="6"/>
        <v>36</v>
      </c>
    </row>
    <row r="101" spans="9:77" ht="19.899999999999999" customHeight="1" thickBot="1" x14ac:dyDescent="0.3">
      <c r="I101" s="466"/>
      <c r="J101" s="474"/>
      <c r="K101" s="475"/>
      <c r="M101" s="61" t="s">
        <v>37</v>
      </c>
      <c r="N101" s="47">
        <f>IF(AK9="",0,IF(AND(AJ9="",AI9=""),SQRT((AN7-BI70)*(AN7-BI70)+(AN8-BI71)*(AN8-BI71))*20,IF(AJ9="",SQRT((BG70-BI70)*(BG70-BI70)+(BG71-BI71)*(BG71-BI71))*20,SQRT((BH70-BI70)*(BH70-BI70)+(BH71-BI71)*(BH71-BI71))*20)))</f>
        <v>381.92145789415918</v>
      </c>
      <c r="BB101" s="1">
        <v>32</v>
      </c>
      <c r="BC101" s="1">
        <v>33.5</v>
      </c>
      <c r="BD101" s="1">
        <v>67</v>
      </c>
      <c r="BN101">
        <f t="shared" si="3"/>
        <v>30</v>
      </c>
      <c r="BO101">
        <f t="shared" si="4"/>
        <v>32</v>
      </c>
      <c r="BP101">
        <f t="shared" si="5"/>
        <v>98</v>
      </c>
      <c r="BS101" s="41">
        <v>34</v>
      </c>
      <c r="BT101" s="41">
        <f t="shared" si="7"/>
        <v>0</v>
      </c>
      <c r="BU101" s="41">
        <f t="shared" si="8"/>
        <v>0</v>
      </c>
      <c r="BW101" s="2" t="str">
        <f>IF('1-5000sud'!$AI$9=BY101,'1-5000sud'!$AI$8,IF('1-5000sud'!$AJ$9=BY101,'1-5000sud'!$AJ$8,IF('1-5000sud'!$AK$9=BY101,'1-5000sud'!$AK$8,IF('1-5000sud'!$AI$11=BY101,'1-5000sud'!$AI$10,IF('1-5000sud'!$AJ$11=BY101,'1-5000sud'!$AJ$10,IF('1-5000sud'!$AK$11=BY101,'1-5000sud'!$AK$10,""))))))</f>
        <v/>
      </c>
      <c r="BX101" s="2"/>
      <c r="BY101" s="2">
        <f t="shared" si="6"/>
        <v>37</v>
      </c>
    </row>
    <row r="102" spans="9:77" ht="19.899999999999999" customHeight="1" x14ac:dyDescent="0.25">
      <c r="I102" s="466">
        <f>I100+1</f>
        <v>7</v>
      </c>
      <c r="J102" s="474">
        <v>15</v>
      </c>
      <c r="K102" s="475">
        <f>($P$102/1000/J102)*60+$AP$8*COUNT($AI$9,$AJ$9,$AK$9,$AI$11,$AJ$11,$AK$11)</f>
        <v>33.906421706605457</v>
      </c>
      <c r="M102" s="61" t="s">
        <v>36</v>
      </c>
      <c r="N102" s="47">
        <f>IF(AI11="",0,IF(AND(AK9="",AJ9="",AI9=""),SQRT((AN7-BJ70)*(AN7-BJ70)+(AN8-BJ71)*(AN8-BJ71))*20,IF(AND(AK9="",AJ9=""),SQRT((BG70-BJ70)*(BG70-BJ70)+(BG71-BJ71)*(BG71-BJ71))*20,IF(AK9="",SQRT((BH70-BJ70)*(BH70-BJ70)+(BH71-BJ71)*(BH71-BJ71))*20,SQRT((BI70-BJ70)*(BI70-BJ70)+(BI71-BJ71)*(BI71-BJ71))*20))))</f>
        <v>327.86582621554197</v>
      </c>
      <c r="P102" s="482">
        <f>SUM(N99:N105)</f>
        <v>2476.6054266513638</v>
      </c>
      <c r="Q102" s="483"/>
      <c r="R102" s="483"/>
      <c r="S102" s="483"/>
      <c r="T102" s="488" t="s">
        <v>10</v>
      </c>
      <c r="U102" s="489"/>
      <c r="BB102" s="1">
        <v>33</v>
      </c>
      <c r="BC102" s="1">
        <v>35</v>
      </c>
      <c r="BD102" s="1">
        <v>69</v>
      </c>
      <c r="BN102">
        <f t="shared" si="3"/>
        <v>31</v>
      </c>
      <c r="BO102">
        <f t="shared" si="4"/>
        <v>25.5</v>
      </c>
      <c r="BP102">
        <f t="shared" si="5"/>
        <v>98.5</v>
      </c>
      <c r="BS102" s="41">
        <v>35</v>
      </c>
      <c r="BT102" s="41">
        <f t="shared" si="7"/>
        <v>0</v>
      </c>
      <c r="BU102" s="41">
        <f t="shared" si="8"/>
        <v>0</v>
      </c>
      <c r="BW102" s="2" t="str">
        <f>IF('1-5000sud'!$AI$9=BY102,'1-5000sud'!$AI$8,IF('1-5000sud'!$AJ$9=BY102,'1-5000sud'!$AJ$8,IF('1-5000sud'!$AK$9=BY102,'1-5000sud'!$AK$8,IF('1-5000sud'!$AI$11=BY102,'1-5000sud'!$AI$10,IF('1-5000sud'!$AJ$11=BY102,'1-5000sud'!$AJ$10,IF('1-5000sud'!$AK$11=BY102,'1-5000sud'!$AK$10,""))))))</f>
        <v/>
      </c>
      <c r="BX102" s="2"/>
      <c r="BY102" s="2">
        <f t="shared" si="6"/>
        <v>38</v>
      </c>
    </row>
    <row r="103" spans="9:77" ht="19.899999999999999" customHeight="1" x14ac:dyDescent="0.25">
      <c r="I103" s="466"/>
      <c r="J103" s="474"/>
      <c r="K103" s="475"/>
      <c r="M103" s="61" t="s">
        <v>35</v>
      </c>
      <c r="N103" s="47">
        <f>IF(AJ11="",0,IF(AND(AI11="",AK9="",AJ9="",AI9=""),SQRT((AN7-BK70)*(AN7-BK70)+(AN8-BK71)*(AN8-BK71))*20,IF(AND(AI11="",AK9="",AJ9=""),SQRT((BG70-BK70)*(BG70-BK70)+(BG71-BK71)*(BG71-BK71))*20,IF(AND(AI11="",AK9=""),SQRT((BH70-BK70)*(BH70-BK70)+(BH71-BK71)*(BH71-BK71))*20,IF(AI11="",SQRT((BI70-BK70)*(BI70-BK70)+(BI71-BK71)*(BI71-BK71))*20,SQRT((BJ70-BK70)*(BJ70-BK70)+(BJ71-BK71)*(BJ71-BK71))*20)))))</f>
        <v>146.12323566086258</v>
      </c>
      <c r="P103" s="484"/>
      <c r="Q103" s="485"/>
      <c r="R103" s="485"/>
      <c r="S103" s="485"/>
      <c r="T103" s="490"/>
      <c r="U103" s="491"/>
      <c r="BB103" s="1">
        <v>34</v>
      </c>
      <c r="BC103" s="1">
        <v>33</v>
      </c>
      <c r="BD103" s="1">
        <v>69.5</v>
      </c>
      <c r="BN103">
        <f t="shared" si="3"/>
        <v>32</v>
      </c>
      <c r="BO103">
        <f t="shared" si="4"/>
        <v>21.5</v>
      </c>
      <c r="BP103">
        <f t="shared" si="5"/>
        <v>96.5</v>
      </c>
      <c r="BS103" s="41">
        <v>36</v>
      </c>
      <c r="BT103" s="41">
        <f t="shared" si="7"/>
        <v>0</v>
      </c>
      <c r="BU103" s="41">
        <f t="shared" si="8"/>
        <v>0</v>
      </c>
      <c r="BW103" s="2" t="str">
        <f>IF('1-5000sud'!$AI$9=BY103,'1-5000sud'!$AI$8,IF('1-5000sud'!$AJ$9=BY103,'1-5000sud'!$AJ$8,IF('1-5000sud'!$AK$9=BY103,'1-5000sud'!$AK$8,IF('1-5000sud'!$AI$11=BY103,'1-5000sud'!$AI$10,IF('1-5000sud'!$AJ$11=BY103,'1-5000sud'!$AJ$10,IF('1-5000sud'!$AK$11=BY103,'1-5000sud'!$AK$10,""))))))</f>
        <v/>
      </c>
      <c r="BX103" s="2"/>
      <c r="BY103" s="2">
        <f t="shared" si="6"/>
        <v>39</v>
      </c>
    </row>
    <row r="104" spans="9:77" ht="19.899999999999999" customHeight="1" thickBot="1" x14ac:dyDescent="0.3">
      <c r="I104" s="466">
        <f>I102+1</f>
        <v>8</v>
      </c>
      <c r="J104" s="474">
        <v>16</v>
      </c>
      <c r="K104" s="475">
        <f>($P$102/1000/J104)*60+$AP$8*COUNT($AI$9,$AJ$9,$AK$9,$AI$11,$AJ$11,$AK$11)</f>
        <v>33.287270349942617</v>
      </c>
      <c r="M104" s="61" t="s">
        <v>34</v>
      </c>
      <c r="N104" s="47">
        <f>IF(AK11="",0,IF(AND(AJ11="",AI11="",AK9="",AJ9="",AI9=""),SQRT((AN7-BL70)*(AN7-BL70)+(AN8-BL71)*(AN8-BL71))*20,IF(AND(AJ11="",AI11="",AK9="",AJ9=""),SQRT((BG70-BL70)*(BG70-BL70)+(BG71-BL71)*(BG71-BL71))*20,IF(AND(AJ11="",AI11="",AK9=""),SQRT((BH70-BL70)*(BH70-BL70)+(BH71-BL71)*(BH71-BL71))*20,IF(AND(AJ11="",AI11=""),SQRT((BI70-BL70)*(BI70-BL70)+(BI71-BL71)*(BI71-BL71))*20,IF(AJ11="",SQRT((BJ70-BL70)*(BJ70-BL70)+(BJ71-BL71)*(BJ71-BL71))*20,SQRT((BK70-BL70)*(BK70-BL70)+(BK71-BL71)*(BK71-BL71))*20))))))</f>
        <v>376.90317058894578</v>
      </c>
      <c r="P104" s="486"/>
      <c r="Q104" s="487"/>
      <c r="R104" s="487"/>
      <c r="S104" s="487"/>
      <c r="T104" s="492"/>
      <c r="U104" s="493"/>
      <c r="BB104" s="1">
        <v>35</v>
      </c>
      <c r="BC104" s="1">
        <v>31</v>
      </c>
      <c r="BD104" s="1">
        <v>70.5</v>
      </c>
      <c r="BN104">
        <f t="shared" ref="BN104:BN135" si="9">BB102</f>
        <v>33</v>
      </c>
      <c r="BO104">
        <f t="shared" ref="BO104:BO135" si="10">(BC102+$BO$68)*$BN$68</f>
        <v>23</v>
      </c>
      <c r="BP104">
        <f t="shared" ref="BP104:BP135" si="11">(BD102+$BP$68)*$BN$68</f>
        <v>98.5</v>
      </c>
      <c r="BS104" s="41">
        <v>37</v>
      </c>
      <c r="BT104" s="41">
        <f t="shared" si="7"/>
        <v>0</v>
      </c>
      <c r="BU104" s="41">
        <f t="shared" si="8"/>
        <v>0</v>
      </c>
      <c r="BW104" s="2">
        <f>IF('1-5000sud'!$AI$9=BY104,'1-5000sud'!$AI$8,IF('1-5000sud'!$AJ$9=BY104,'1-5000sud'!$AJ$8,IF('1-5000sud'!$AK$9=BY104,'1-5000sud'!$AK$8,IF('1-5000sud'!$AI$11=BY104,'1-5000sud'!$AI$10,IF('1-5000sud'!$AJ$11=BY104,'1-5000sud'!$AJ$10,IF('1-5000sud'!$AK$11=BY104,'1-5000sud'!$AK$10,""))))))</f>
        <v>4</v>
      </c>
      <c r="BX104" s="2"/>
      <c r="BY104" s="2">
        <f t="shared" si="6"/>
        <v>40</v>
      </c>
    </row>
    <row r="105" spans="9:77" ht="19.899999999999999" customHeight="1" thickBot="1" x14ac:dyDescent="0.3">
      <c r="I105" s="467"/>
      <c r="J105" s="477"/>
      <c r="K105" s="476"/>
      <c r="M105" s="60" t="s">
        <v>33</v>
      </c>
      <c r="N105" s="45">
        <f>IF(AND(AK11="",AJ11="",AI11="",AK9="",AJ9=""),SQRT((AN7-BG70)*(AN7-BG70)+(AN8-BG71)*(AN8-BG71))*20,IF(AND(AK11="",AJ11="",AI11="",AK9=""),SQRT((AN7-BH70)*(AN7-BH70)+(AN8-BH71)*(AN8-BH71))*20,IF(AND(AK11="",AJ11="",AI11=""),SQRT((AN7-BI70)*(AN7-BI70)+(AN8-BI71)*(AN8-BI71))*20,IF(AND(AK11="",AJ11=""),SQRT((AN7-BJ70)*(AN7-BJ70)+(AN8-BJ71)*(AN8-BJ71))*20,IF(AK11="",SQRT((AN7-BK70)*(AN7-BK70)+(AN8-BK71)*(AN8-BK71))*20,SQRT((AN7-BL70)*(AN7-BL70)+(AN8-BL71)*(AN8-BL71))*20)))))</f>
        <v>544.66136268327307</v>
      </c>
      <c r="BB105" s="1">
        <v>36</v>
      </c>
      <c r="BC105" s="1">
        <v>24</v>
      </c>
      <c r="BD105" s="1">
        <v>66.5</v>
      </c>
      <c r="BN105">
        <f t="shared" si="9"/>
        <v>34</v>
      </c>
      <c r="BO105">
        <f t="shared" si="10"/>
        <v>21</v>
      </c>
      <c r="BP105">
        <f t="shared" si="11"/>
        <v>99</v>
      </c>
      <c r="BS105" s="41">
        <v>38</v>
      </c>
      <c r="BT105" s="41">
        <f t="shared" si="7"/>
        <v>0</v>
      </c>
      <c r="BU105" s="41">
        <f t="shared" si="8"/>
        <v>0</v>
      </c>
      <c r="BW105" s="2">
        <f>IF('1-5000sud'!$AI$9=BY105,'1-5000sud'!$AI$8,IF('1-5000sud'!$AJ$9=BY105,'1-5000sud'!$AJ$8,IF('1-5000sud'!$AK$9=BY105,'1-5000sud'!$AK$8,IF('1-5000sud'!$AI$11=BY105,'1-5000sud'!$AI$10,IF('1-5000sud'!$AJ$11=BY105,'1-5000sud'!$AJ$10,IF('1-5000sud'!$AK$11=BY105,'1-5000sud'!$AK$10,""))))))</f>
        <v>5</v>
      </c>
      <c r="BX105" s="2"/>
      <c r="BY105" s="2">
        <f t="shared" si="6"/>
        <v>41</v>
      </c>
    </row>
    <row r="106" spans="9:77" ht="9.6" customHeight="1" x14ac:dyDescent="0.25">
      <c r="BB106" s="1">
        <v>37</v>
      </c>
      <c r="BC106" s="1">
        <v>32.299999999999997</v>
      </c>
      <c r="BD106" s="1">
        <v>62.4</v>
      </c>
      <c r="BN106">
        <f t="shared" si="9"/>
        <v>35</v>
      </c>
      <c r="BO106">
        <f t="shared" si="10"/>
        <v>19</v>
      </c>
      <c r="BP106">
        <f t="shared" si="11"/>
        <v>100</v>
      </c>
      <c r="BS106" s="41">
        <v>39</v>
      </c>
      <c r="BT106" s="41">
        <f t="shared" si="7"/>
        <v>0</v>
      </c>
      <c r="BU106" s="41">
        <f t="shared" si="8"/>
        <v>0</v>
      </c>
      <c r="BW106" s="2" t="str">
        <f>IF('1-5000sud'!$AI$9=BY106,'1-5000sud'!$AI$8,IF('1-5000sud'!$AJ$9=BY106,'1-5000sud'!$AJ$8,IF('1-5000sud'!$AK$9=BY106,'1-5000sud'!$AK$8,IF('1-5000sud'!$AI$11=BY106,'1-5000sud'!$AI$10,IF('1-5000sud'!$AJ$11=BY106,'1-5000sud'!$AJ$10,IF('1-5000sud'!$AK$11=BY106,'1-5000sud'!$AK$10,""))))))</f>
        <v/>
      </c>
      <c r="BX106" s="2"/>
      <c r="BY106" s="2">
        <f t="shared" si="6"/>
        <v>42</v>
      </c>
    </row>
    <row r="107" spans="9:77" ht="17.45" customHeight="1" x14ac:dyDescent="0.25">
      <c r="BB107" s="1">
        <v>38</v>
      </c>
      <c r="BC107" s="1">
        <v>35</v>
      </c>
      <c r="BD107" s="1">
        <v>62.3</v>
      </c>
      <c r="BN107">
        <f t="shared" si="9"/>
        <v>36</v>
      </c>
      <c r="BO107">
        <f t="shared" si="10"/>
        <v>12</v>
      </c>
      <c r="BP107">
        <f t="shared" si="11"/>
        <v>96</v>
      </c>
      <c r="BS107" s="41">
        <v>40</v>
      </c>
      <c r="BT107" s="41">
        <f t="shared" si="7"/>
        <v>29.200000000000003</v>
      </c>
      <c r="BU107" s="41">
        <f t="shared" si="8"/>
        <v>92</v>
      </c>
      <c r="BW107" s="2" t="str">
        <f>IF('1-5000sud'!$AI$9=BY107,'1-5000sud'!$AI$8,IF('1-5000sud'!$AJ$9=BY107,'1-5000sud'!$AJ$8,IF('1-5000sud'!$AK$9=BY107,'1-5000sud'!$AK$8,IF('1-5000sud'!$AI$11=BY107,'1-5000sud'!$AI$10,IF('1-5000sud'!$AJ$11=BY107,'1-5000sud'!$AJ$10,IF('1-5000sud'!$AK$11=BY107,'1-5000sud'!$AK$10,""))))))</f>
        <v/>
      </c>
      <c r="BX107" s="2"/>
      <c r="BY107" s="2">
        <f t="shared" si="6"/>
        <v>43</v>
      </c>
    </row>
    <row r="108" spans="9:77" x14ac:dyDescent="0.25">
      <c r="BB108" s="1">
        <v>39</v>
      </c>
      <c r="BC108" s="1">
        <v>38</v>
      </c>
      <c r="BD108" s="1">
        <v>62.7</v>
      </c>
      <c r="BN108">
        <f t="shared" si="9"/>
        <v>37</v>
      </c>
      <c r="BO108">
        <f t="shared" si="10"/>
        <v>20.299999999999997</v>
      </c>
      <c r="BP108">
        <f t="shared" si="11"/>
        <v>91.9</v>
      </c>
      <c r="BS108" s="41">
        <v>41</v>
      </c>
      <c r="BT108" s="41">
        <f t="shared" si="7"/>
        <v>36.5</v>
      </c>
      <c r="BU108" s="41">
        <f t="shared" si="8"/>
        <v>92.3</v>
      </c>
      <c r="BW108" s="2">
        <f>IF('1-5000sud'!$AI$9=BY108,'1-5000sud'!$AI$8,IF('1-5000sud'!$AJ$9=BY108,'1-5000sud'!$AJ$8,IF('1-5000sud'!$AK$9=BY108,'1-5000sud'!$AK$8,IF('1-5000sud'!$AI$11=BY108,'1-5000sud'!$AI$10,IF('1-5000sud'!$AJ$11=BY108,'1-5000sud'!$AJ$10,IF('1-5000sud'!$AK$11=BY108,'1-5000sud'!$AK$10,""))))))</f>
        <v>2</v>
      </c>
      <c r="BX108" s="2"/>
      <c r="BY108" s="2">
        <f t="shared" si="6"/>
        <v>44</v>
      </c>
    </row>
    <row r="109" spans="9:77" x14ac:dyDescent="0.25">
      <c r="BB109" s="1">
        <v>40</v>
      </c>
      <c r="BC109" s="1">
        <v>41.2</v>
      </c>
      <c r="BD109" s="1">
        <v>62.5</v>
      </c>
      <c r="BN109">
        <f t="shared" si="9"/>
        <v>38</v>
      </c>
      <c r="BO109">
        <f t="shared" si="10"/>
        <v>23</v>
      </c>
      <c r="BP109">
        <f t="shared" si="11"/>
        <v>91.8</v>
      </c>
      <c r="BS109" s="41">
        <v>42</v>
      </c>
      <c r="BT109" s="41">
        <f t="shared" si="7"/>
        <v>0</v>
      </c>
      <c r="BU109" s="41">
        <f t="shared" si="8"/>
        <v>0</v>
      </c>
      <c r="BW109" s="2" t="str">
        <f>IF('1-5000sud'!$AI$9=BY109,'1-5000sud'!$AI$8,IF('1-5000sud'!$AJ$9=BY109,'1-5000sud'!$AJ$8,IF('1-5000sud'!$AK$9=BY109,'1-5000sud'!$AK$8,IF('1-5000sud'!$AI$11=BY109,'1-5000sud'!$AI$10,IF('1-5000sud'!$AJ$11=BY109,'1-5000sud'!$AJ$10,IF('1-5000sud'!$AK$11=BY109,'1-5000sud'!$AK$10,""))))))</f>
        <v/>
      </c>
      <c r="BX109" s="2"/>
      <c r="BY109" s="2">
        <f t="shared" si="6"/>
        <v>45</v>
      </c>
    </row>
    <row r="110" spans="9:77" x14ac:dyDescent="0.25">
      <c r="BB110" s="1">
        <v>41</v>
      </c>
      <c r="BC110" s="1">
        <v>48.5</v>
      </c>
      <c r="BD110" s="1">
        <v>62.8</v>
      </c>
      <c r="BN110">
        <f t="shared" si="9"/>
        <v>39</v>
      </c>
      <c r="BO110">
        <f t="shared" si="10"/>
        <v>26</v>
      </c>
      <c r="BP110">
        <f t="shared" si="11"/>
        <v>92.2</v>
      </c>
      <c r="BS110" s="41">
        <v>43</v>
      </c>
      <c r="BT110" s="41">
        <f t="shared" si="7"/>
        <v>0</v>
      </c>
      <c r="BU110" s="41">
        <f t="shared" si="8"/>
        <v>0</v>
      </c>
      <c r="BW110" s="2" t="str">
        <f>IF('1-5000sud'!$AI$9=BY110,'1-5000sud'!$AI$8,IF('1-5000sud'!$AJ$9=BY110,'1-5000sud'!$AJ$8,IF('1-5000sud'!$AK$9=BY110,'1-5000sud'!$AK$8,IF('1-5000sud'!$AI$11=BY110,'1-5000sud'!$AI$10,IF('1-5000sud'!$AJ$11=BY110,'1-5000sud'!$AJ$10,IF('1-5000sud'!$AK$11=BY110,'1-5000sud'!$AK$10,""))))))</f>
        <v/>
      </c>
      <c r="BX110" s="2"/>
      <c r="BY110" s="2">
        <f t="shared" si="6"/>
        <v>46</v>
      </c>
    </row>
    <row r="111" spans="9:77" x14ac:dyDescent="0.25">
      <c r="BB111" s="1">
        <v>42</v>
      </c>
      <c r="BC111" s="1">
        <v>41.2</v>
      </c>
      <c r="BD111" s="1">
        <v>59.7</v>
      </c>
      <c r="BN111">
        <f t="shared" si="9"/>
        <v>40</v>
      </c>
      <c r="BO111">
        <f t="shared" si="10"/>
        <v>29.200000000000003</v>
      </c>
      <c r="BP111">
        <f t="shared" si="11"/>
        <v>92</v>
      </c>
      <c r="BS111" s="41">
        <v>44</v>
      </c>
      <c r="BT111" s="41">
        <f t="shared" si="7"/>
        <v>21.4</v>
      </c>
      <c r="BU111" s="41">
        <f t="shared" si="8"/>
        <v>87</v>
      </c>
      <c r="BW111" s="2" t="str">
        <f>IF('1-5000sud'!$AI$9=BY111,'1-5000sud'!$AI$8,IF('1-5000sud'!$AJ$9=BY111,'1-5000sud'!$AJ$8,IF('1-5000sud'!$AK$9=BY111,'1-5000sud'!$AK$8,IF('1-5000sud'!$AI$11=BY111,'1-5000sud'!$AI$10,IF('1-5000sud'!$AJ$11=BY111,'1-5000sud'!$AJ$10,IF('1-5000sud'!$AK$11=BY111,'1-5000sud'!$AK$10,""))))))</f>
        <v/>
      </c>
      <c r="BX111" s="2"/>
      <c r="BY111" s="2">
        <f t="shared" si="6"/>
        <v>47</v>
      </c>
    </row>
    <row r="112" spans="9:77" x14ac:dyDescent="0.25">
      <c r="BB112" s="1">
        <v>43</v>
      </c>
      <c r="BC112" s="1">
        <v>40.799999999999997</v>
      </c>
      <c r="BD112" s="1">
        <v>57</v>
      </c>
      <c r="BN112">
        <f t="shared" si="9"/>
        <v>41</v>
      </c>
      <c r="BO112">
        <f t="shared" si="10"/>
        <v>36.5</v>
      </c>
      <c r="BP112">
        <f t="shared" si="11"/>
        <v>92.3</v>
      </c>
      <c r="BS112" s="41">
        <v>45</v>
      </c>
      <c r="BT112" s="41">
        <f t="shared" si="7"/>
        <v>0</v>
      </c>
      <c r="BU112" s="41">
        <f t="shared" si="8"/>
        <v>0</v>
      </c>
      <c r="BW112" s="2" t="str">
        <f>IF('1-5000sud'!$AI$9=BY112,'1-5000sud'!$AI$8,IF('1-5000sud'!$AJ$9=BY112,'1-5000sud'!$AJ$8,IF('1-5000sud'!$AK$9=BY112,'1-5000sud'!$AK$8,IF('1-5000sud'!$AI$11=BY112,'1-5000sud'!$AI$10,IF('1-5000sud'!$AJ$11=BY112,'1-5000sud'!$AJ$10,IF('1-5000sud'!$AK$11=BY112,'1-5000sud'!$AK$10,""))))))</f>
        <v/>
      </c>
      <c r="BX112" s="2"/>
      <c r="BY112" s="2">
        <f t="shared" si="6"/>
        <v>48</v>
      </c>
    </row>
    <row r="113" spans="54:77" x14ac:dyDescent="0.25">
      <c r="BB113" s="1">
        <v>44</v>
      </c>
      <c r="BC113" s="1">
        <v>33.4</v>
      </c>
      <c r="BD113" s="1">
        <v>57.5</v>
      </c>
      <c r="BN113">
        <f t="shared" si="9"/>
        <v>42</v>
      </c>
      <c r="BO113">
        <f t="shared" si="10"/>
        <v>29.200000000000003</v>
      </c>
      <c r="BP113">
        <f t="shared" si="11"/>
        <v>89.2</v>
      </c>
      <c r="BS113" s="41">
        <v>46</v>
      </c>
      <c r="BT113" s="41">
        <f t="shared" si="7"/>
        <v>0</v>
      </c>
      <c r="BU113" s="41">
        <f t="shared" si="8"/>
        <v>0</v>
      </c>
      <c r="BW113" s="2" t="str">
        <f>IF('1-5000sud'!$AI$9=BY113,'1-5000sud'!$AI$8,IF('1-5000sud'!$AJ$9=BY113,'1-5000sud'!$AJ$8,IF('1-5000sud'!$AK$9=BY113,'1-5000sud'!$AK$8,IF('1-5000sud'!$AI$11=BY113,'1-5000sud'!$AI$10,IF('1-5000sud'!$AJ$11=BY113,'1-5000sud'!$AJ$10,IF('1-5000sud'!$AK$11=BY113,'1-5000sud'!$AK$10,""))))))</f>
        <v/>
      </c>
      <c r="BX113" s="2"/>
      <c r="BY113" s="2">
        <f t="shared" si="6"/>
        <v>49</v>
      </c>
    </row>
    <row r="114" spans="54:77" x14ac:dyDescent="0.25">
      <c r="BB114" s="1">
        <v>45</v>
      </c>
      <c r="BC114" s="1">
        <v>35</v>
      </c>
      <c r="BD114" s="1">
        <v>55</v>
      </c>
      <c r="BN114">
        <f t="shared" si="9"/>
        <v>43</v>
      </c>
      <c r="BO114">
        <f t="shared" si="10"/>
        <v>28.799999999999997</v>
      </c>
      <c r="BP114">
        <f t="shared" si="11"/>
        <v>86.5</v>
      </c>
      <c r="BS114" s="41">
        <v>47</v>
      </c>
      <c r="BT114" s="41">
        <f t="shared" si="7"/>
        <v>0</v>
      </c>
      <c r="BU114" s="41">
        <f t="shared" si="8"/>
        <v>0</v>
      </c>
      <c r="BW114" s="2" t="str">
        <f>IF('1-5000sud'!$AI$9=BY114,'1-5000sud'!$AI$8,IF('1-5000sud'!$AJ$9=BY114,'1-5000sud'!$AJ$8,IF('1-5000sud'!$AK$9=BY114,'1-5000sud'!$AK$8,IF('1-5000sud'!$AI$11=BY114,'1-5000sud'!$AI$10,IF('1-5000sud'!$AJ$11=BY114,'1-5000sud'!$AJ$10,IF('1-5000sud'!$AK$11=BY114,'1-5000sud'!$AK$10,""))))))</f>
        <v/>
      </c>
      <c r="BX114" s="2"/>
      <c r="BY114" s="2">
        <f t="shared" si="6"/>
        <v>50</v>
      </c>
    </row>
    <row r="115" spans="54:77" x14ac:dyDescent="0.25">
      <c r="BB115" s="1">
        <v>46</v>
      </c>
      <c r="BC115" s="1">
        <v>39.200000000000003</v>
      </c>
      <c r="BD115" s="1">
        <v>52.5</v>
      </c>
      <c r="BN115">
        <f t="shared" si="9"/>
        <v>44</v>
      </c>
      <c r="BO115">
        <f t="shared" si="10"/>
        <v>21.4</v>
      </c>
      <c r="BP115">
        <f t="shared" si="11"/>
        <v>87</v>
      </c>
      <c r="BS115" s="41">
        <v>48</v>
      </c>
      <c r="BT115" s="41">
        <f t="shared" si="7"/>
        <v>0</v>
      </c>
      <c r="BU115" s="41">
        <f t="shared" si="8"/>
        <v>0</v>
      </c>
      <c r="BW115" s="2" t="str">
        <f>IF('1-5000sud'!$AI$9=BY115,'1-5000sud'!$AI$8,IF('1-5000sud'!$AJ$9=BY115,'1-5000sud'!$AJ$8,IF('1-5000sud'!$AK$9=BY115,'1-5000sud'!$AK$8,IF('1-5000sud'!$AI$11=BY115,'1-5000sud'!$AI$10,IF('1-5000sud'!$AJ$11=BY115,'1-5000sud'!$AJ$10,IF('1-5000sud'!$AK$11=BY115,'1-5000sud'!$AK$10,""))))))</f>
        <v/>
      </c>
      <c r="BX115" s="2"/>
      <c r="BY115" s="2">
        <f t="shared" si="6"/>
        <v>51</v>
      </c>
    </row>
    <row r="116" spans="54:77" x14ac:dyDescent="0.25">
      <c r="BB116" s="1">
        <v>47</v>
      </c>
      <c r="BC116" s="1">
        <v>46.5</v>
      </c>
      <c r="BD116" s="1">
        <v>53.5</v>
      </c>
      <c r="BN116">
        <f t="shared" si="9"/>
        <v>45</v>
      </c>
      <c r="BO116">
        <f t="shared" si="10"/>
        <v>23</v>
      </c>
      <c r="BP116">
        <f t="shared" si="11"/>
        <v>84.5</v>
      </c>
      <c r="BS116" s="41">
        <v>49</v>
      </c>
      <c r="BT116" s="41">
        <f t="shared" si="7"/>
        <v>0</v>
      </c>
      <c r="BU116" s="41">
        <f t="shared" si="8"/>
        <v>0</v>
      </c>
      <c r="BW116" s="2" t="str">
        <f>IF('1-5000sud'!$AI$9=BY116,'1-5000sud'!$AI$8,IF('1-5000sud'!$AJ$9=BY116,'1-5000sud'!$AJ$8,IF('1-5000sud'!$AK$9=BY116,'1-5000sud'!$AK$8,IF('1-5000sud'!$AI$11=BY116,'1-5000sud'!$AI$10,IF('1-5000sud'!$AJ$11=BY116,'1-5000sud'!$AJ$10,IF('1-5000sud'!$AK$11=BY116,'1-5000sud'!$AK$10,""))))))</f>
        <v/>
      </c>
      <c r="BX116" s="2"/>
      <c r="BY116" s="2">
        <f t="shared" si="6"/>
        <v>52</v>
      </c>
    </row>
    <row r="117" spans="54:77" x14ac:dyDescent="0.25">
      <c r="BB117" s="1">
        <v>48</v>
      </c>
      <c r="BC117" s="1">
        <v>35</v>
      </c>
      <c r="BD117" s="1">
        <v>50</v>
      </c>
      <c r="BN117">
        <f t="shared" si="9"/>
        <v>46</v>
      </c>
      <c r="BO117">
        <f t="shared" si="10"/>
        <v>27.200000000000003</v>
      </c>
      <c r="BP117">
        <f t="shared" si="11"/>
        <v>82</v>
      </c>
      <c r="BS117" s="41">
        <v>50</v>
      </c>
      <c r="BT117" s="41">
        <f t="shared" si="7"/>
        <v>0</v>
      </c>
      <c r="BU117" s="41">
        <f t="shared" si="8"/>
        <v>0</v>
      </c>
      <c r="BW117" s="2">
        <f>IF('1-5000sud'!$AI$9=BY117,'1-5000sud'!$AI$8,IF('1-5000sud'!$AJ$9=BY117,'1-5000sud'!$AJ$8,IF('1-5000sud'!$AK$9=BY117,'1-5000sud'!$AK$8,IF('1-5000sud'!$AI$11=BY117,'1-5000sud'!$AI$10,IF('1-5000sud'!$AJ$11=BY117,'1-5000sud'!$AJ$10,IF('1-5000sud'!$AK$11=BY117,'1-5000sud'!$AK$10,""))))))</f>
        <v>6</v>
      </c>
      <c r="BX117" s="2"/>
      <c r="BY117" s="2">
        <f t="shared" si="6"/>
        <v>53</v>
      </c>
    </row>
    <row r="118" spans="54:77" x14ac:dyDescent="0.25">
      <c r="BB118" s="1">
        <v>49</v>
      </c>
      <c r="BC118" s="1">
        <v>32.799999999999997</v>
      </c>
      <c r="BD118" s="1">
        <v>46.5</v>
      </c>
      <c r="BN118">
        <f t="shared" si="9"/>
        <v>47</v>
      </c>
      <c r="BO118">
        <f t="shared" si="10"/>
        <v>34.5</v>
      </c>
      <c r="BP118">
        <f t="shared" si="11"/>
        <v>83</v>
      </c>
      <c r="BS118" s="41">
        <v>51</v>
      </c>
      <c r="BT118" s="41">
        <f t="shared" si="7"/>
        <v>0</v>
      </c>
      <c r="BU118" s="41">
        <f t="shared" si="8"/>
        <v>0</v>
      </c>
      <c r="BW118" s="2">
        <f>IF('1-5000sud'!$AI$9=BY118,'1-5000sud'!$AI$8,IF('1-5000sud'!$AJ$9=BY118,'1-5000sud'!$AJ$8,IF('1-5000sud'!$AK$9=BY118,'1-5000sud'!$AK$8,IF('1-5000sud'!$AI$11=BY118,'1-5000sud'!$AI$10,IF('1-5000sud'!$AJ$11=BY118,'1-5000sud'!$AJ$10,IF('1-5000sud'!$AK$11=BY118,'1-5000sud'!$AK$10,""))))))</f>
        <v>3</v>
      </c>
      <c r="BX118" s="2"/>
      <c r="BY118" s="2">
        <f t="shared" si="6"/>
        <v>54</v>
      </c>
    </row>
    <row r="119" spans="54:77" x14ac:dyDescent="0.25">
      <c r="BB119" s="1">
        <v>50</v>
      </c>
      <c r="BC119" s="1">
        <v>35.5</v>
      </c>
      <c r="BD119" s="1">
        <v>42</v>
      </c>
      <c r="BN119">
        <f t="shared" si="9"/>
        <v>48</v>
      </c>
      <c r="BO119">
        <f t="shared" si="10"/>
        <v>23</v>
      </c>
      <c r="BP119">
        <f t="shared" si="11"/>
        <v>79.5</v>
      </c>
      <c r="BS119" s="41">
        <v>52</v>
      </c>
      <c r="BT119" s="41">
        <f t="shared" si="7"/>
        <v>0</v>
      </c>
      <c r="BU119" s="41">
        <f t="shared" si="8"/>
        <v>0</v>
      </c>
      <c r="BW119" s="2" t="str">
        <f>IF('1-5000sud'!$AI$9=BY119,'1-5000sud'!$AI$8,IF('1-5000sud'!$AJ$9=BY119,'1-5000sud'!$AJ$8,IF('1-5000sud'!$AK$9=BY119,'1-5000sud'!$AK$8,IF('1-5000sud'!$AI$11=BY119,'1-5000sud'!$AI$10,IF('1-5000sud'!$AJ$11=BY119,'1-5000sud'!$AJ$10,IF('1-5000sud'!$AK$11=BY119,'1-5000sud'!$AK$10,""))))))</f>
        <v/>
      </c>
      <c r="BX119" s="2"/>
      <c r="BY119" s="2">
        <f t="shared" si="6"/>
        <v>55</v>
      </c>
    </row>
    <row r="120" spans="54:77" x14ac:dyDescent="0.25">
      <c r="BB120" s="1">
        <v>51</v>
      </c>
      <c r="BC120" s="1">
        <v>41</v>
      </c>
      <c r="BD120" s="1">
        <v>47.8</v>
      </c>
      <c r="BN120">
        <f t="shared" si="9"/>
        <v>49</v>
      </c>
      <c r="BO120">
        <f t="shared" si="10"/>
        <v>20.799999999999997</v>
      </c>
      <c r="BP120">
        <f t="shared" si="11"/>
        <v>76</v>
      </c>
      <c r="BS120" s="41">
        <v>53</v>
      </c>
      <c r="BT120" s="41">
        <f t="shared" si="7"/>
        <v>32</v>
      </c>
      <c r="BU120" s="41">
        <f t="shared" si="8"/>
        <v>74</v>
      </c>
      <c r="BW120" s="2" t="str">
        <f>IF('1-5000sud'!$AI$9=BY120,'1-5000sud'!$AI$8,IF('1-5000sud'!$AJ$9=BY120,'1-5000sud'!$AJ$8,IF('1-5000sud'!$AK$9=BY120,'1-5000sud'!$AK$8,IF('1-5000sud'!$AI$11=BY120,'1-5000sud'!$AI$10,IF('1-5000sud'!$AJ$11=BY120,'1-5000sud'!$AJ$10,IF('1-5000sud'!$AK$11=BY120,'1-5000sud'!$AK$10,""))))))</f>
        <v/>
      </c>
      <c r="BX120" s="2"/>
      <c r="BY120" s="2">
        <f t="shared" si="6"/>
        <v>56</v>
      </c>
    </row>
    <row r="121" spans="54:77" x14ac:dyDescent="0.25">
      <c r="BB121" s="1">
        <v>52</v>
      </c>
      <c r="BC121" s="1">
        <v>40</v>
      </c>
      <c r="BD121" s="1">
        <v>44.5</v>
      </c>
      <c r="BN121">
        <f t="shared" si="9"/>
        <v>50</v>
      </c>
      <c r="BO121">
        <f t="shared" si="10"/>
        <v>23.5</v>
      </c>
      <c r="BP121">
        <f t="shared" si="11"/>
        <v>71.5</v>
      </c>
      <c r="BS121" s="41">
        <v>54</v>
      </c>
      <c r="BT121" s="41">
        <f t="shared" si="7"/>
        <v>38.5</v>
      </c>
      <c r="BU121" s="41">
        <f t="shared" si="8"/>
        <v>78.5</v>
      </c>
      <c r="BW121" s="2" t="str">
        <f>IF('1-5000sud'!$AI$9=BY121,'1-5000sud'!$AI$8,IF('1-5000sud'!$AJ$9=BY121,'1-5000sud'!$AJ$8,IF('1-5000sud'!$AK$9=BY121,'1-5000sud'!$AK$8,IF('1-5000sud'!$AI$11=BY121,'1-5000sud'!$AI$10,IF('1-5000sud'!$AJ$11=BY121,'1-5000sud'!$AJ$10,IF('1-5000sud'!$AK$11=BY121,'1-5000sud'!$AK$10,""))))))</f>
        <v/>
      </c>
      <c r="BX121" s="2"/>
      <c r="BY121" s="2">
        <f t="shared" si="6"/>
        <v>57</v>
      </c>
    </row>
    <row r="122" spans="54:77" x14ac:dyDescent="0.25">
      <c r="BB122" s="1">
        <v>53</v>
      </c>
      <c r="BC122" s="1">
        <v>44</v>
      </c>
      <c r="BD122" s="1">
        <v>44.5</v>
      </c>
      <c r="BN122">
        <f t="shared" si="9"/>
        <v>51</v>
      </c>
      <c r="BO122">
        <f t="shared" si="10"/>
        <v>29</v>
      </c>
      <c r="BP122">
        <f t="shared" si="11"/>
        <v>77.3</v>
      </c>
      <c r="BS122" s="41">
        <v>55</v>
      </c>
      <c r="BT122" s="41">
        <f t="shared" si="7"/>
        <v>0</v>
      </c>
      <c r="BU122" s="41">
        <f t="shared" si="8"/>
        <v>0</v>
      </c>
      <c r="BW122" s="2" t="str">
        <f>IF('1-5000sud'!$AI$9=BY122,'1-5000sud'!$AI$8,IF('1-5000sud'!$AJ$9=BY122,'1-5000sud'!$AJ$8,IF('1-5000sud'!$AK$9=BY122,'1-5000sud'!$AK$8,IF('1-5000sud'!$AI$11=BY122,'1-5000sud'!$AI$10,IF('1-5000sud'!$AJ$11=BY122,'1-5000sud'!$AJ$10,IF('1-5000sud'!$AK$11=BY122,'1-5000sud'!$AK$10,""))))))</f>
        <v/>
      </c>
      <c r="BX122" s="2"/>
      <c r="BY122" s="2">
        <f t="shared" si="6"/>
        <v>58</v>
      </c>
    </row>
    <row r="123" spans="54:77" x14ac:dyDescent="0.25">
      <c r="BB123" s="1">
        <v>54</v>
      </c>
      <c r="BC123" s="1">
        <v>50.5</v>
      </c>
      <c r="BD123" s="1">
        <v>49</v>
      </c>
      <c r="BN123">
        <f t="shared" si="9"/>
        <v>52</v>
      </c>
      <c r="BO123">
        <f t="shared" si="10"/>
        <v>28</v>
      </c>
      <c r="BP123">
        <f t="shared" si="11"/>
        <v>74</v>
      </c>
      <c r="BS123" s="41">
        <v>56</v>
      </c>
      <c r="BT123" s="41">
        <f t="shared" si="7"/>
        <v>0</v>
      </c>
      <c r="BU123" s="41">
        <f t="shared" si="8"/>
        <v>0</v>
      </c>
      <c r="BW123" s="2" t="str">
        <f>IF('1-5000sud'!$AI$9=BY123,'1-5000sud'!$AI$8,IF('1-5000sud'!$AJ$9=BY123,'1-5000sud'!$AJ$8,IF('1-5000sud'!$AK$9=BY123,'1-5000sud'!$AK$8,IF('1-5000sud'!$AI$11=BY123,'1-5000sud'!$AI$10,IF('1-5000sud'!$AJ$11=BY123,'1-5000sud'!$AJ$10,IF('1-5000sud'!$AK$11=BY123,'1-5000sud'!$AK$10,""))))))</f>
        <v/>
      </c>
      <c r="BX123" s="2"/>
      <c r="BY123" s="2">
        <f t="shared" si="6"/>
        <v>59</v>
      </c>
    </row>
    <row r="124" spans="54:77" x14ac:dyDescent="0.25">
      <c r="BB124" s="1">
        <v>55</v>
      </c>
      <c r="BC124" s="1">
        <v>66.5</v>
      </c>
      <c r="BD124" s="1">
        <v>50.5</v>
      </c>
      <c r="BN124">
        <f t="shared" si="9"/>
        <v>53</v>
      </c>
      <c r="BO124">
        <f t="shared" si="10"/>
        <v>32</v>
      </c>
      <c r="BP124">
        <f t="shared" si="11"/>
        <v>74</v>
      </c>
      <c r="BS124" s="41">
        <v>57</v>
      </c>
      <c r="BT124" s="41">
        <f t="shared" si="7"/>
        <v>0</v>
      </c>
      <c r="BU124" s="41">
        <f t="shared" si="8"/>
        <v>0</v>
      </c>
      <c r="BW124" s="2" t="str">
        <f>IF('1-5000sud'!$AI$9=BY124,'1-5000sud'!$AI$8,IF('1-5000sud'!$AJ$9=BY124,'1-5000sud'!$AJ$8,IF('1-5000sud'!$AK$9=BY124,'1-5000sud'!$AK$8,IF('1-5000sud'!$AI$11=BY124,'1-5000sud'!$AI$10,IF('1-5000sud'!$AJ$11=BY124,'1-5000sud'!$AJ$10,IF('1-5000sud'!$AK$11=BY124,'1-5000sud'!$AK$10,""))))))</f>
        <v/>
      </c>
      <c r="BX124" s="2"/>
      <c r="BY124" s="2">
        <f t="shared" si="6"/>
        <v>60</v>
      </c>
    </row>
    <row r="125" spans="54:77" x14ac:dyDescent="0.25">
      <c r="BB125" s="1">
        <v>56</v>
      </c>
      <c r="BC125" s="1">
        <v>60</v>
      </c>
      <c r="BD125" s="1">
        <v>46.2</v>
      </c>
      <c r="BN125">
        <f t="shared" si="9"/>
        <v>54</v>
      </c>
      <c r="BO125">
        <f t="shared" si="10"/>
        <v>38.5</v>
      </c>
      <c r="BP125">
        <f t="shared" si="11"/>
        <v>78.5</v>
      </c>
      <c r="BS125" s="41">
        <v>58</v>
      </c>
      <c r="BT125" s="41">
        <f t="shared" si="7"/>
        <v>0</v>
      </c>
      <c r="BU125" s="41">
        <f t="shared" si="8"/>
        <v>0</v>
      </c>
      <c r="BW125" s="2" t="str">
        <f>IF('1-5000sud'!$AI$9=BY125,'1-5000sud'!$AI$8,IF('1-5000sud'!$AJ$9=BY125,'1-5000sud'!$AJ$8,IF('1-5000sud'!$AK$9=BY125,'1-5000sud'!$AK$8,IF('1-5000sud'!$AI$11=BY125,'1-5000sud'!$AI$10,IF('1-5000sud'!$AJ$11=BY125,'1-5000sud'!$AJ$10,IF('1-5000sud'!$AK$11=BY125,'1-5000sud'!$AK$10,""))))))</f>
        <v/>
      </c>
      <c r="BX125" s="2"/>
      <c r="BY125" s="2">
        <f t="shared" si="6"/>
        <v>61</v>
      </c>
    </row>
    <row r="126" spans="54:77" x14ac:dyDescent="0.25">
      <c r="BB126" s="1">
        <v>57</v>
      </c>
      <c r="BC126" s="1">
        <v>51</v>
      </c>
      <c r="BD126" s="1">
        <v>42.5</v>
      </c>
      <c r="BN126">
        <f t="shared" si="9"/>
        <v>55</v>
      </c>
      <c r="BO126">
        <f t="shared" si="10"/>
        <v>54.5</v>
      </c>
      <c r="BP126">
        <f t="shared" si="11"/>
        <v>80</v>
      </c>
      <c r="BS126" s="41">
        <v>59</v>
      </c>
      <c r="BT126" s="41">
        <f t="shared" si="7"/>
        <v>0</v>
      </c>
      <c r="BU126" s="41">
        <f t="shared" si="8"/>
        <v>0</v>
      </c>
      <c r="BW126" s="2" t="str">
        <f>IF('1-5000sud'!$AI$9=BY126,'1-5000sud'!$AI$8,IF('1-5000sud'!$AJ$9=BY126,'1-5000sud'!$AJ$8,IF('1-5000sud'!$AK$9=BY126,'1-5000sud'!$AK$8,IF('1-5000sud'!$AI$11=BY126,'1-5000sud'!$AI$10,IF('1-5000sud'!$AJ$11=BY126,'1-5000sud'!$AJ$10,IF('1-5000sud'!$AK$11=BY126,'1-5000sud'!$AK$10,""))))))</f>
        <v/>
      </c>
      <c r="BX126" s="2"/>
      <c r="BY126" s="2">
        <f t="shared" si="6"/>
        <v>62</v>
      </c>
    </row>
    <row r="127" spans="54:77" x14ac:dyDescent="0.25">
      <c r="BB127" s="1">
        <v>58</v>
      </c>
      <c r="BC127" s="1">
        <v>48.4</v>
      </c>
      <c r="BD127" s="1">
        <v>40</v>
      </c>
      <c r="BN127">
        <f t="shared" si="9"/>
        <v>56</v>
      </c>
      <c r="BO127">
        <f t="shared" si="10"/>
        <v>48</v>
      </c>
      <c r="BP127">
        <f t="shared" si="11"/>
        <v>75.7</v>
      </c>
      <c r="BS127" s="41">
        <v>60</v>
      </c>
      <c r="BT127" s="41">
        <f t="shared" si="7"/>
        <v>0</v>
      </c>
      <c r="BU127" s="41">
        <f t="shared" si="8"/>
        <v>0</v>
      </c>
      <c r="BW127" s="2" t="str">
        <f>IF('1-5000sud'!$AI$9=BY127,'1-5000sud'!$AI$8,IF('1-5000sud'!$AJ$9=BY127,'1-5000sud'!$AJ$8,IF('1-5000sud'!$AK$9=BY127,'1-5000sud'!$AK$8,IF('1-5000sud'!$AI$11=BY127,'1-5000sud'!$AI$10,IF('1-5000sud'!$AJ$11=BY127,'1-5000sud'!$AJ$10,IF('1-5000sud'!$AK$11=BY127,'1-5000sud'!$AK$10,""))))))</f>
        <v/>
      </c>
      <c r="BX127" s="2"/>
      <c r="BY127" s="2">
        <f t="shared" si="6"/>
        <v>63</v>
      </c>
    </row>
    <row r="128" spans="54:77" x14ac:dyDescent="0.25">
      <c r="BB128" s="1">
        <v>59</v>
      </c>
      <c r="BC128" s="1">
        <v>48.4</v>
      </c>
      <c r="BD128" s="1">
        <v>38</v>
      </c>
      <c r="BN128">
        <f t="shared" si="9"/>
        <v>57</v>
      </c>
      <c r="BO128">
        <f t="shared" si="10"/>
        <v>39</v>
      </c>
      <c r="BP128">
        <f t="shared" si="11"/>
        <v>72</v>
      </c>
      <c r="BS128" s="41">
        <v>61</v>
      </c>
      <c r="BT128" s="41">
        <f t="shared" si="7"/>
        <v>0</v>
      </c>
      <c r="BU128" s="41">
        <f t="shared" si="8"/>
        <v>0</v>
      </c>
      <c r="BW128" s="2" t="str">
        <f>IF('1-5000sud'!$AI$9=BY128,'1-5000sud'!$AI$8,IF('1-5000sud'!$AJ$9=BY128,'1-5000sud'!$AJ$8,IF('1-5000sud'!$AK$9=BY128,'1-5000sud'!$AK$8,IF('1-5000sud'!$AI$11=BY128,'1-5000sud'!$AI$10,IF('1-5000sud'!$AJ$11=BY128,'1-5000sud'!$AJ$10,IF('1-5000sud'!$AK$11=BY128,'1-5000sud'!$AK$10,""))))))</f>
        <v/>
      </c>
      <c r="BX128" s="2"/>
      <c r="BY128" s="2">
        <f t="shared" si="6"/>
        <v>64</v>
      </c>
    </row>
    <row r="129" spans="54:77" x14ac:dyDescent="0.25">
      <c r="BB129" s="1">
        <v>60</v>
      </c>
      <c r="BC129" s="1">
        <v>41</v>
      </c>
      <c r="BD129" s="1">
        <v>37.5</v>
      </c>
      <c r="BN129">
        <f t="shared" si="9"/>
        <v>58</v>
      </c>
      <c r="BO129">
        <f t="shared" si="10"/>
        <v>36.4</v>
      </c>
      <c r="BP129">
        <f t="shared" si="11"/>
        <v>69.5</v>
      </c>
      <c r="BS129" s="41">
        <v>62</v>
      </c>
      <c r="BT129" s="41">
        <f t="shared" si="7"/>
        <v>0</v>
      </c>
      <c r="BU129" s="41">
        <f t="shared" si="8"/>
        <v>0</v>
      </c>
      <c r="BW129" s="2" t="str">
        <f>IF('1-5000sud'!$AI$9=BY129,'1-5000sud'!$AI$8,IF('1-5000sud'!$AJ$9=BY129,'1-5000sud'!$AJ$8,IF('1-5000sud'!$AK$9=BY129,'1-5000sud'!$AK$8,IF('1-5000sud'!$AI$11=BY129,'1-5000sud'!$AI$10,IF('1-5000sud'!$AJ$11=BY129,'1-5000sud'!$AJ$10,IF('1-5000sud'!$AK$11=BY129,'1-5000sud'!$AK$10,""))))))</f>
        <v/>
      </c>
      <c r="BX129" s="2"/>
      <c r="BY129" s="2">
        <f t="shared" si="6"/>
        <v>65</v>
      </c>
    </row>
    <row r="130" spans="54:77" x14ac:dyDescent="0.25">
      <c r="BB130" s="1">
        <v>61</v>
      </c>
      <c r="BC130" s="1">
        <v>58.2</v>
      </c>
      <c r="BD130" s="1">
        <v>38.5</v>
      </c>
      <c r="BN130">
        <f t="shared" si="9"/>
        <v>59</v>
      </c>
      <c r="BO130">
        <f t="shared" si="10"/>
        <v>36.4</v>
      </c>
      <c r="BP130">
        <f t="shared" si="11"/>
        <v>67.5</v>
      </c>
      <c r="BS130" s="41">
        <v>63</v>
      </c>
      <c r="BT130" s="41">
        <f t="shared" si="7"/>
        <v>0</v>
      </c>
      <c r="BU130" s="41">
        <f t="shared" si="8"/>
        <v>0</v>
      </c>
      <c r="BW130" s="2" t="str">
        <f>IF('1-5000sud'!$AI$9=BY130,'1-5000sud'!$AI$8,IF('1-5000sud'!$AJ$9=BY130,'1-5000sud'!$AJ$8,IF('1-5000sud'!$AK$9=BY130,'1-5000sud'!$AK$8,IF('1-5000sud'!$AI$11=BY130,'1-5000sud'!$AI$10,IF('1-5000sud'!$AJ$11=BY130,'1-5000sud'!$AJ$10,IF('1-5000sud'!$AK$11=BY130,'1-5000sud'!$AK$10,""))))))</f>
        <v/>
      </c>
      <c r="BX130" s="2"/>
      <c r="BY130" s="2">
        <f t="shared" ref="BY130:BY140" si="12">BY129+1</f>
        <v>66</v>
      </c>
    </row>
    <row r="131" spans="54:77" x14ac:dyDescent="0.25">
      <c r="BB131" s="1">
        <v>62</v>
      </c>
      <c r="BC131" s="1">
        <v>74</v>
      </c>
      <c r="BD131" s="1">
        <v>47</v>
      </c>
      <c r="BN131">
        <f t="shared" si="9"/>
        <v>60</v>
      </c>
      <c r="BO131">
        <f t="shared" si="10"/>
        <v>29</v>
      </c>
      <c r="BP131">
        <f t="shared" si="11"/>
        <v>67</v>
      </c>
      <c r="BS131" s="41">
        <v>64</v>
      </c>
      <c r="BT131" s="41">
        <f t="shared" si="7"/>
        <v>0</v>
      </c>
      <c r="BU131" s="41">
        <f t="shared" si="8"/>
        <v>0</v>
      </c>
      <c r="BW131" s="2" t="str">
        <f>IF('1-5000sud'!$AI$9=BY131,'1-5000sud'!$AI$8,IF('1-5000sud'!$AJ$9=BY131,'1-5000sud'!$AJ$8,IF('1-5000sud'!$AK$9=BY131,'1-5000sud'!$AK$8,IF('1-5000sud'!$AI$11=BY131,'1-5000sud'!$AI$10,IF('1-5000sud'!$AJ$11=BY131,'1-5000sud'!$AJ$10,IF('1-5000sud'!$AK$11=BY131,'1-5000sud'!$AK$10,""))))))</f>
        <v/>
      </c>
      <c r="BX131" s="2"/>
      <c r="BY131" s="2">
        <f t="shared" si="12"/>
        <v>67</v>
      </c>
    </row>
    <row r="132" spans="54:77" x14ac:dyDescent="0.25">
      <c r="BB132" s="1">
        <v>63</v>
      </c>
      <c r="BC132" s="1">
        <v>58.3</v>
      </c>
      <c r="BD132" s="1">
        <v>24.8</v>
      </c>
      <c r="BN132">
        <f t="shared" si="9"/>
        <v>61</v>
      </c>
      <c r="BO132">
        <f t="shared" si="10"/>
        <v>46.2</v>
      </c>
      <c r="BP132">
        <f t="shared" si="11"/>
        <v>68</v>
      </c>
      <c r="BS132" s="41">
        <v>65</v>
      </c>
      <c r="BT132" s="41">
        <f t="shared" ref="BT132:BT143" si="13">IF($AI$9=BS132,BO136,IF($AJ$9=BS132,BO136,IF($AK$9=BS132,BO136,IF($AI$11=BS132,BO136,IF($AJ$11=BS132,BO136,IF($AK$11=BS132,BO136,0))))))</f>
        <v>0</v>
      </c>
      <c r="BU132" s="41">
        <f t="shared" ref="BU132:BU143" si="14">IF($AI$9=BS132,BP136,IF($AJ$9=BS132,BP136,IF($AK$9=BS132,BP136,IF($AI$11=BS132,BP136,IF($AJ$11=BS132,BP136,IF($AK$11=BS132,BP136,0))))))</f>
        <v>0</v>
      </c>
      <c r="BW132" s="2" t="str">
        <f>IF('1-5000sud'!$AI$9=BY132,'1-5000sud'!$AI$8,IF('1-5000sud'!$AJ$9=BY132,'1-5000sud'!$AJ$8,IF('1-5000sud'!$AK$9=BY132,'1-5000sud'!$AK$8,IF('1-5000sud'!$AI$11=BY132,'1-5000sud'!$AI$10,IF('1-5000sud'!$AJ$11=BY132,'1-5000sud'!$AJ$10,IF('1-5000sud'!$AK$11=BY132,'1-5000sud'!$AK$10,""))))))</f>
        <v/>
      </c>
      <c r="BX132" s="2"/>
      <c r="BY132" s="2">
        <f t="shared" si="12"/>
        <v>68</v>
      </c>
    </row>
    <row r="133" spans="54:77" x14ac:dyDescent="0.25">
      <c r="BB133" s="1">
        <v>64</v>
      </c>
      <c r="BC133" s="1">
        <v>50</v>
      </c>
      <c r="BD133" s="1">
        <v>31</v>
      </c>
      <c r="BN133">
        <f t="shared" si="9"/>
        <v>62</v>
      </c>
      <c r="BO133">
        <f t="shared" si="10"/>
        <v>62</v>
      </c>
      <c r="BP133">
        <f t="shared" si="11"/>
        <v>76.5</v>
      </c>
      <c r="BS133" s="41">
        <v>66</v>
      </c>
      <c r="BT133" s="41">
        <f t="shared" si="13"/>
        <v>0</v>
      </c>
      <c r="BU133" s="41">
        <f t="shared" si="14"/>
        <v>0</v>
      </c>
      <c r="BW133" s="2" t="str">
        <f>IF('1-5000sud'!$AI$9=BY133,'1-5000sud'!$AI$8,IF('1-5000sud'!$AJ$9=BY133,'1-5000sud'!$AJ$8,IF('1-5000sud'!$AK$9=BY133,'1-5000sud'!$AK$8,IF('1-5000sud'!$AI$11=BY133,'1-5000sud'!$AI$10,IF('1-5000sud'!$AJ$11=BY133,'1-5000sud'!$AJ$10,IF('1-5000sud'!$AK$11=BY133,'1-5000sud'!$AK$10,""))))))</f>
        <v/>
      </c>
      <c r="BX133" s="2"/>
      <c r="BY133" s="2">
        <f t="shared" si="12"/>
        <v>69</v>
      </c>
    </row>
    <row r="134" spans="54:77" x14ac:dyDescent="0.25">
      <c r="BB134" s="1">
        <v>65</v>
      </c>
      <c r="BC134" s="1">
        <v>53.4</v>
      </c>
      <c r="BD134" s="1">
        <v>22.2</v>
      </c>
      <c r="BN134">
        <f t="shared" si="9"/>
        <v>63</v>
      </c>
      <c r="BO134">
        <f t="shared" si="10"/>
        <v>46.3</v>
      </c>
      <c r="BP134">
        <f t="shared" si="11"/>
        <v>54.3</v>
      </c>
      <c r="BS134" s="41">
        <v>67</v>
      </c>
      <c r="BT134" s="41">
        <f t="shared" si="13"/>
        <v>0</v>
      </c>
      <c r="BU134" s="41">
        <f t="shared" si="14"/>
        <v>0</v>
      </c>
      <c r="BW134" s="2" t="str">
        <f>IF('1-5000sud'!$AI$9=BY134,'1-5000sud'!$AI$8,IF('1-5000sud'!$AJ$9=BY134,'1-5000sud'!$AJ$8,IF('1-5000sud'!$AK$9=BY134,'1-5000sud'!$AK$8,IF('1-5000sud'!$AI$11=BY134,'1-5000sud'!$AI$10,IF('1-5000sud'!$AJ$11=BY134,'1-5000sud'!$AJ$10,IF('1-5000sud'!$AK$11=BY134,'1-5000sud'!$AK$10,""))))))</f>
        <v/>
      </c>
      <c r="BX134" s="2"/>
      <c r="BY134" s="2">
        <f t="shared" si="12"/>
        <v>70</v>
      </c>
    </row>
    <row r="135" spans="54:77" x14ac:dyDescent="0.25">
      <c r="BB135" s="1">
        <v>66</v>
      </c>
      <c r="BC135" s="1">
        <v>55.2</v>
      </c>
      <c r="BD135" s="1">
        <v>19.600000000000001</v>
      </c>
      <c r="BN135">
        <f t="shared" si="9"/>
        <v>64</v>
      </c>
      <c r="BO135">
        <f t="shared" si="10"/>
        <v>38</v>
      </c>
      <c r="BP135">
        <f t="shared" si="11"/>
        <v>60.5</v>
      </c>
      <c r="BS135" s="41">
        <v>68</v>
      </c>
      <c r="BT135" s="41">
        <f t="shared" si="13"/>
        <v>0</v>
      </c>
      <c r="BU135" s="41">
        <f t="shared" si="14"/>
        <v>0</v>
      </c>
      <c r="BW135" s="2" t="str">
        <f>IF('1-5000sud'!$AI$9=BY135,'1-5000sud'!$AI$8,IF('1-5000sud'!$AJ$9=BY135,'1-5000sud'!$AJ$8,IF('1-5000sud'!$AK$9=BY135,'1-5000sud'!$AK$8,IF('1-5000sud'!$AI$11=BY135,'1-5000sud'!$AI$10,IF('1-5000sud'!$AJ$11=BY135,'1-5000sud'!$AJ$10,IF('1-5000sud'!$AK$11=BY135,'1-5000sud'!$AK$10,""))))))</f>
        <v/>
      </c>
      <c r="BX135" s="2"/>
      <c r="BY135" s="2">
        <f t="shared" si="12"/>
        <v>71</v>
      </c>
    </row>
    <row r="136" spans="54:77" x14ac:dyDescent="0.25">
      <c r="BB136" s="1">
        <v>67</v>
      </c>
      <c r="BC136" s="1">
        <v>48.8</v>
      </c>
      <c r="BD136" s="1">
        <v>19.8</v>
      </c>
      <c r="BN136">
        <f t="shared" ref="BN136:BN147" si="15">BB134</f>
        <v>65</v>
      </c>
      <c r="BO136">
        <f t="shared" ref="BO136:BO147" si="16">(BC134+$BO$68)*$BN$68</f>
        <v>41.4</v>
      </c>
      <c r="BP136">
        <f t="shared" ref="BP136:BP147" si="17">(BD134+$BP$68)*$BN$68</f>
        <v>51.7</v>
      </c>
      <c r="BS136" s="41">
        <v>69</v>
      </c>
      <c r="BT136" s="41">
        <f t="shared" si="13"/>
        <v>0</v>
      </c>
      <c r="BU136" s="41">
        <f t="shared" si="14"/>
        <v>0</v>
      </c>
      <c r="BW136" s="2" t="str">
        <f>IF('1-5000sud'!$AI$9=BY136,'1-5000sud'!$AI$8,IF('1-5000sud'!$AJ$9=BY136,'1-5000sud'!$AJ$8,IF('1-5000sud'!$AK$9=BY136,'1-5000sud'!$AK$8,IF('1-5000sud'!$AI$11=BY136,'1-5000sud'!$AI$10,IF('1-5000sud'!$AJ$11=BY136,'1-5000sud'!$AJ$10,IF('1-5000sud'!$AK$11=BY136,'1-5000sud'!$AK$10,""))))))</f>
        <v/>
      </c>
      <c r="BX136" s="2"/>
      <c r="BY136" s="2">
        <f t="shared" si="12"/>
        <v>72</v>
      </c>
    </row>
    <row r="137" spans="54:77" x14ac:dyDescent="0.25">
      <c r="BB137" s="1">
        <v>68</v>
      </c>
      <c r="BC137" s="1">
        <v>45</v>
      </c>
      <c r="BD137" s="1">
        <v>15</v>
      </c>
      <c r="BN137">
        <f t="shared" si="15"/>
        <v>66</v>
      </c>
      <c r="BO137">
        <f t="shared" si="16"/>
        <v>43.2</v>
      </c>
      <c r="BP137">
        <f t="shared" si="17"/>
        <v>49.1</v>
      </c>
      <c r="BS137" s="41">
        <v>70</v>
      </c>
      <c r="BT137" s="41">
        <f t="shared" si="13"/>
        <v>0</v>
      </c>
      <c r="BU137" s="41">
        <f t="shared" si="14"/>
        <v>0</v>
      </c>
      <c r="BW137" s="2" t="str">
        <f>IF('1-5000sud'!$AI$9=BY137,'1-5000sud'!$AI$8,IF('1-5000sud'!$AJ$9=BY137,'1-5000sud'!$AJ$8,IF('1-5000sud'!$AK$9=BY137,'1-5000sud'!$AK$8,IF('1-5000sud'!$AI$11=BY137,'1-5000sud'!$AI$10,IF('1-5000sud'!$AJ$11=BY137,'1-5000sud'!$AJ$10,IF('1-5000sud'!$AK$11=BY137,'1-5000sud'!$AK$10,""))))))</f>
        <v/>
      </c>
      <c r="BX137" s="2"/>
      <c r="BY137" s="2">
        <f t="shared" si="12"/>
        <v>73</v>
      </c>
    </row>
    <row r="138" spans="54:77" x14ac:dyDescent="0.25">
      <c r="BB138" s="1">
        <v>69</v>
      </c>
      <c r="BC138" s="1">
        <v>45</v>
      </c>
      <c r="BD138" s="1">
        <v>26</v>
      </c>
      <c r="BN138">
        <f t="shared" si="15"/>
        <v>67</v>
      </c>
      <c r="BO138">
        <f t="shared" si="16"/>
        <v>36.799999999999997</v>
      </c>
      <c r="BP138">
        <f t="shared" si="17"/>
        <v>49.3</v>
      </c>
      <c r="BS138" s="41">
        <v>71</v>
      </c>
      <c r="BT138" s="41">
        <f t="shared" si="13"/>
        <v>0</v>
      </c>
      <c r="BU138" s="41">
        <f t="shared" si="14"/>
        <v>0</v>
      </c>
      <c r="BW138" s="2">
        <f>IF('1-5000sud'!$AI$9=BY138,'1-5000sud'!$AI$8,IF('1-5000sud'!$AJ$9=BY138,'1-5000sud'!$AJ$8,IF('1-5000sud'!$AK$9=BY138,'1-5000sud'!$AK$8,IF('1-5000sud'!$AI$11=BY138,'1-5000sud'!$AI$10,IF('1-5000sud'!$AJ$11=BY138,'1-5000sud'!$AJ$10,IF('1-5000sud'!$AK$11=BY138,'1-5000sud'!$AK$10,""))))))</f>
        <v>1</v>
      </c>
      <c r="BX138" s="2"/>
      <c r="BY138" s="2">
        <f t="shared" si="12"/>
        <v>74</v>
      </c>
    </row>
    <row r="139" spans="54:77" x14ac:dyDescent="0.25">
      <c r="BB139" s="1">
        <v>70</v>
      </c>
      <c r="BC139" s="1">
        <v>38.5</v>
      </c>
      <c r="BD139" s="1">
        <v>27.5</v>
      </c>
      <c r="BN139">
        <f t="shared" si="15"/>
        <v>68</v>
      </c>
      <c r="BO139">
        <f t="shared" si="16"/>
        <v>33</v>
      </c>
      <c r="BP139">
        <f t="shared" si="17"/>
        <v>44.5</v>
      </c>
      <c r="BS139" s="41">
        <v>72</v>
      </c>
      <c r="BT139" s="41">
        <f t="shared" si="13"/>
        <v>0</v>
      </c>
      <c r="BU139" s="41">
        <f t="shared" si="14"/>
        <v>0</v>
      </c>
      <c r="BW139" s="2" t="str">
        <f>IF('1-5000sud'!$AI$9=BY139,'1-5000sud'!$AI$8,IF('1-5000sud'!$AJ$9=BY139,'1-5000sud'!$AJ$8,IF('1-5000sud'!$AK$9=BY139,'1-5000sud'!$AK$8,IF('1-5000sud'!$AI$11=BY139,'1-5000sud'!$AI$10,IF('1-5000sud'!$AJ$11=BY139,'1-5000sud'!$AJ$10,IF('1-5000sud'!$AK$11=BY139,'1-5000sud'!$AK$10,""))))))</f>
        <v/>
      </c>
      <c r="BX139" s="2"/>
      <c r="BY139" s="2">
        <f t="shared" si="12"/>
        <v>75</v>
      </c>
    </row>
    <row r="140" spans="54:77" x14ac:dyDescent="0.25">
      <c r="BB140" s="1">
        <v>71</v>
      </c>
      <c r="BC140" s="1">
        <v>36</v>
      </c>
      <c r="BD140" s="1">
        <v>27</v>
      </c>
      <c r="BN140">
        <f t="shared" si="15"/>
        <v>69</v>
      </c>
      <c r="BO140">
        <f t="shared" si="16"/>
        <v>33</v>
      </c>
      <c r="BP140">
        <f t="shared" si="17"/>
        <v>55.5</v>
      </c>
      <c r="BS140" s="41">
        <v>73</v>
      </c>
      <c r="BT140" s="41">
        <f t="shared" si="13"/>
        <v>0</v>
      </c>
      <c r="BU140" s="41">
        <f t="shared" si="14"/>
        <v>0</v>
      </c>
      <c r="BW140" s="2" t="str">
        <f>IF('1-5000sud'!$AI$9=BY140,'1-5000sud'!$AI$8,IF('1-5000sud'!$AJ$9=BY140,'1-5000sud'!$AJ$8,IF('1-5000sud'!$AK$9=BY140,'1-5000sud'!$AK$8,IF('1-5000sud'!$AI$11=BY140,'1-5000sud'!$AI$10,IF('1-5000sud'!$AJ$11=BY140,'1-5000sud'!$AJ$10,IF('1-5000sud'!$AK$11=BY140,'1-5000sud'!$AK$10,""))))))</f>
        <v/>
      </c>
      <c r="BX140" s="2"/>
      <c r="BY140" s="2">
        <f t="shared" si="12"/>
        <v>76</v>
      </c>
    </row>
    <row r="141" spans="54:77" x14ac:dyDescent="0.25">
      <c r="BB141" s="1">
        <v>72</v>
      </c>
      <c r="BC141" s="1">
        <v>33</v>
      </c>
      <c r="BD141" s="1">
        <v>24</v>
      </c>
      <c r="BN141">
        <f t="shared" si="15"/>
        <v>70</v>
      </c>
      <c r="BO141">
        <f t="shared" si="16"/>
        <v>26.5</v>
      </c>
      <c r="BP141">
        <f t="shared" si="17"/>
        <v>57</v>
      </c>
      <c r="BS141" s="41">
        <v>74</v>
      </c>
      <c r="BT141" s="41">
        <f t="shared" si="13"/>
        <v>4</v>
      </c>
      <c r="BU141" s="41">
        <f t="shared" si="14"/>
        <v>78.5</v>
      </c>
    </row>
    <row r="142" spans="54:77" x14ac:dyDescent="0.25">
      <c r="BB142" s="1">
        <v>73</v>
      </c>
      <c r="BC142" s="1">
        <v>29.5</v>
      </c>
      <c r="BD142" s="1">
        <v>22</v>
      </c>
      <c r="BN142">
        <f t="shared" si="15"/>
        <v>71</v>
      </c>
      <c r="BO142">
        <f t="shared" si="16"/>
        <v>24</v>
      </c>
      <c r="BP142">
        <f t="shared" si="17"/>
        <v>56.5</v>
      </c>
      <c r="BS142" s="41">
        <v>75</v>
      </c>
      <c r="BT142" s="41">
        <f t="shared" si="13"/>
        <v>0</v>
      </c>
      <c r="BU142" s="41">
        <f t="shared" si="14"/>
        <v>0</v>
      </c>
    </row>
    <row r="143" spans="54:77" x14ac:dyDescent="0.25">
      <c r="BB143" s="1">
        <v>74</v>
      </c>
      <c r="BC143" s="1">
        <v>16</v>
      </c>
      <c r="BD143" s="1">
        <v>49</v>
      </c>
      <c r="BN143">
        <f t="shared" si="15"/>
        <v>72</v>
      </c>
      <c r="BO143">
        <f t="shared" si="16"/>
        <v>21</v>
      </c>
      <c r="BP143">
        <f t="shared" si="17"/>
        <v>53.5</v>
      </c>
      <c r="BS143" s="41">
        <v>76</v>
      </c>
      <c r="BT143" s="41">
        <f t="shared" si="13"/>
        <v>0</v>
      </c>
      <c r="BU143" s="41">
        <f t="shared" si="14"/>
        <v>0</v>
      </c>
    </row>
    <row r="144" spans="54:77" x14ac:dyDescent="0.25">
      <c r="BB144" s="1">
        <v>75</v>
      </c>
      <c r="BC144" s="1">
        <v>15.8</v>
      </c>
      <c r="BD144" s="1">
        <v>37.5</v>
      </c>
      <c r="BN144">
        <f t="shared" si="15"/>
        <v>73</v>
      </c>
      <c r="BO144">
        <f t="shared" si="16"/>
        <v>17.5</v>
      </c>
      <c r="BP144">
        <f t="shared" si="17"/>
        <v>51.5</v>
      </c>
    </row>
    <row r="145" spans="54:68" x14ac:dyDescent="0.25">
      <c r="BB145" s="1">
        <v>76</v>
      </c>
      <c r="BC145" s="1">
        <v>25.4</v>
      </c>
      <c r="BD145" s="1">
        <v>26.8</v>
      </c>
      <c r="BN145">
        <f t="shared" si="15"/>
        <v>74</v>
      </c>
      <c r="BO145">
        <f t="shared" si="16"/>
        <v>4</v>
      </c>
      <c r="BP145">
        <f t="shared" si="17"/>
        <v>78.5</v>
      </c>
    </row>
    <row r="146" spans="54:68" x14ac:dyDescent="0.25">
      <c r="BN146">
        <f t="shared" si="15"/>
        <v>75</v>
      </c>
      <c r="BO146">
        <f t="shared" si="16"/>
        <v>3.8000000000000007</v>
      </c>
      <c r="BP146">
        <f t="shared" si="17"/>
        <v>67</v>
      </c>
    </row>
    <row r="147" spans="54:68" x14ac:dyDescent="0.25">
      <c r="BN147">
        <f t="shared" si="15"/>
        <v>76</v>
      </c>
      <c r="BO147">
        <f t="shared" si="16"/>
        <v>13.399999999999999</v>
      </c>
      <c r="BP147">
        <f t="shared" si="17"/>
        <v>56.3</v>
      </c>
    </row>
  </sheetData>
  <mergeCells count="43">
    <mergeCell ref="BS65:BU66"/>
    <mergeCell ref="AN7:AO7"/>
    <mergeCell ref="AN8:AO8"/>
    <mergeCell ref="BN69:BP70"/>
    <mergeCell ref="AP5:AR7"/>
    <mergeCell ref="BG68:BL69"/>
    <mergeCell ref="AN5:AO6"/>
    <mergeCell ref="M96:N98"/>
    <mergeCell ref="P102:S104"/>
    <mergeCell ref="T102:U104"/>
    <mergeCell ref="AI6:AK7"/>
    <mergeCell ref="BB67:BD68"/>
    <mergeCell ref="AP8:AR8"/>
    <mergeCell ref="K104:K105"/>
    <mergeCell ref="J102:J103"/>
    <mergeCell ref="J104:J105"/>
    <mergeCell ref="K94:K95"/>
    <mergeCell ref="K96:K97"/>
    <mergeCell ref="K98:K99"/>
    <mergeCell ref="K100:K101"/>
    <mergeCell ref="K102:K103"/>
    <mergeCell ref="J98:J99"/>
    <mergeCell ref="J100:J101"/>
    <mergeCell ref="J85:J87"/>
    <mergeCell ref="K85:K87"/>
    <mergeCell ref="I94:I95"/>
    <mergeCell ref="I96:I97"/>
    <mergeCell ref="I88:I89"/>
    <mergeCell ref="J88:J89"/>
    <mergeCell ref="K88:K89"/>
    <mergeCell ref="K90:K91"/>
    <mergeCell ref="K92:K93"/>
    <mergeCell ref="I90:I91"/>
    <mergeCell ref="I92:I93"/>
    <mergeCell ref="J90:J91"/>
    <mergeCell ref="J92:J93"/>
    <mergeCell ref="J94:J95"/>
    <mergeCell ref="J96:J97"/>
    <mergeCell ref="I104:I105"/>
    <mergeCell ref="I98:I99"/>
    <mergeCell ref="I100:I101"/>
    <mergeCell ref="I102:I103"/>
    <mergeCell ref="I85:I87"/>
  </mergeCells>
  <pageMargins left="0.39" right="0.14000000000000001" top="0.37" bottom="0.13" header="0.27" footer="0.13"/>
  <pageSetup paperSize="9" scale="42" orientation="portrait" horizontalDpi="4294967293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A164"/>
  <sheetViews>
    <sheetView zoomScale="40" zoomScaleNormal="40" workbookViewId="0">
      <selection activeCell="AI83" sqref="AI83"/>
    </sheetView>
  </sheetViews>
  <sheetFormatPr baseColWidth="10" defaultRowHeight="15" x14ac:dyDescent="0.25"/>
  <cols>
    <col min="1" max="1" width="1.42578125" customWidth="1"/>
    <col min="2" max="2" width="4.140625" customWidth="1"/>
    <col min="3" max="3" width="5.7109375" customWidth="1"/>
    <col min="5" max="5" width="8.28515625" customWidth="1"/>
    <col min="6" max="6" width="8.42578125" customWidth="1"/>
    <col min="7" max="7" width="10" customWidth="1"/>
    <col min="8" max="9" width="11.28515625" customWidth="1"/>
    <col min="10" max="10" width="11.5703125" customWidth="1"/>
    <col min="11" max="11" width="9.28515625" customWidth="1"/>
    <col min="12" max="12" width="18.7109375" customWidth="1"/>
    <col min="13" max="13" width="7.5703125" customWidth="1"/>
    <col min="14" max="14" width="6" customWidth="1"/>
    <col min="15" max="15" width="7.85546875" customWidth="1"/>
    <col min="16" max="16" width="7.7109375" customWidth="1"/>
    <col min="17" max="17" width="9.140625" customWidth="1"/>
    <col min="18" max="18" width="0.7109375" hidden="1" customWidth="1"/>
    <col min="19" max="19" width="0.85546875" customWidth="1"/>
    <col min="20" max="20" width="2.42578125" customWidth="1"/>
    <col min="21" max="21" width="1.85546875" customWidth="1"/>
    <col min="22" max="22" width="7" customWidth="1"/>
    <col min="23" max="23" width="10.7109375" customWidth="1"/>
    <col min="24" max="24" width="12" customWidth="1"/>
    <col min="25" max="25" width="19.85546875" customWidth="1"/>
    <col min="26" max="28" width="16.5703125" customWidth="1"/>
    <col min="29" max="29" width="4.7109375" customWidth="1"/>
    <col min="30" max="30" width="16.7109375" customWidth="1"/>
    <col min="33" max="33" width="11.42578125" customWidth="1"/>
    <col min="37" max="37" width="11.42578125" customWidth="1"/>
    <col min="43" max="43" width="11.42578125" customWidth="1"/>
    <col min="76" max="76" width="13.7109375" bestFit="1" customWidth="1"/>
  </cols>
  <sheetData>
    <row r="1" spans="26:104" ht="14.25" customHeight="1" thickBot="1" x14ac:dyDescent="0.65">
      <c r="BS1" s="3"/>
      <c r="BT1" s="3"/>
      <c r="CT1" s="37"/>
    </row>
    <row r="2" spans="26:104" ht="39" customHeight="1" x14ac:dyDescent="0.6">
      <c r="Z2" s="499" t="s">
        <v>13</v>
      </c>
      <c r="AA2" s="501" t="s">
        <v>12</v>
      </c>
      <c r="AB2" s="503" t="s">
        <v>11</v>
      </c>
      <c r="BS2" s="37"/>
      <c r="BT2" s="37"/>
      <c r="CT2" s="37"/>
    </row>
    <row r="3" spans="26:104" ht="39" customHeight="1" thickBot="1" x14ac:dyDescent="0.3">
      <c r="Z3" s="500"/>
      <c r="AA3" s="502"/>
      <c r="AB3" s="504"/>
    </row>
    <row r="4" spans="26:104" ht="39" customHeight="1" thickBot="1" x14ac:dyDescent="0.3">
      <c r="Z4" s="59">
        <v>0</v>
      </c>
      <c r="AA4" s="58">
        <v>8</v>
      </c>
      <c r="AB4" s="57">
        <f t="shared" ref="AB4:AB12" si="0">($B$88/1000/AA4)*60+$AP$8*COUNT($AI$9,$AJ$9,$AK$9,$AI$11,$AJ$11,$AK$11)</f>
        <v>51.683937999859154</v>
      </c>
    </row>
    <row r="5" spans="26:104" ht="39" customHeight="1" thickBot="1" x14ac:dyDescent="0.3">
      <c r="Z5" s="56">
        <f t="shared" ref="Z5:Z12" si="1">Z4+1</f>
        <v>1</v>
      </c>
      <c r="AA5" s="55">
        <v>9</v>
      </c>
      <c r="AB5" s="54">
        <f t="shared" si="0"/>
        <v>48.60794488876369</v>
      </c>
      <c r="AN5" s="497" t="s">
        <v>25</v>
      </c>
      <c r="AO5" s="497"/>
      <c r="AP5" s="497" t="s">
        <v>24</v>
      </c>
      <c r="AQ5" s="497"/>
      <c r="AR5" s="497"/>
    </row>
    <row r="6" spans="26:104" ht="39" customHeight="1" x14ac:dyDescent="0.25">
      <c r="Z6" s="56">
        <f t="shared" si="1"/>
        <v>2</v>
      </c>
      <c r="AA6" s="55">
        <v>10</v>
      </c>
      <c r="AB6" s="54">
        <f t="shared" si="0"/>
        <v>46.147150399887323</v>
      </c>
      <c r="AI6" s="224" t="s">
        <v>21</v>
      </c>
      <c r="AJ6" s="225"/>
      <c r="AK6" s="226"/>
      <c r="AN6" s="498"/>
      <c r="AO6" s="498"/>
      <c r="AP6" s="498"/>
      <c r="AQ6" s="498"/>
      <c r="AR6" s="498"/>
    </row>
    <row r="7" spans="26:104" ht="39" customHeight="1" thickBot="1" x14ac:dyDescent="0.3">
      <c r="Z7" s="56">
        <f t="shared" si="1"/>
        <v>3</v>
      </c>
      <c r="AA7" s="55">
        <v>11</v>
      </c>
      <c r="AB7" s="54">
        <f t="shared" si="0"/>
        <v>44.133773090806656</v>
      </c>
      <c r="AI7" s="227"/>
      <c r="AJ7" s="228"/>
      <c r="AK7" s="229"/>
      <c r="AN7" s="495">
        <v>9.5</v>
      </c>
      <c r="AO7" s="495"/>
      <c r="AP7" s="498"/>
      <c r="AQ7" s="498"/>
      <c r="AR7" s="498"/>
    </row>
    <row r="8" spans="26:104" ht="39" customHeight="1" thickBot="1" x14ac:dyDescent="0.3">
      <c r="Z8" s="56">
        <f t="shared" si="1"/>
        <v>4</v>
      </c>
      <c r="AA8" s="55">
        <v>12</v>
      </c>
      <c r="AB8" s="54">
        <f t="shared" si="0"/>
        <v>42.455958666572769</v>
      </c>
      <c r="AI8" s="35">
        <v>1</v>
      </c>
      <c r="AJ8" s="34">
        <v>2</v>
      </c>
      <c r="AK8" s="33">
        <v>3</v>
      </c>
      <c r="AN8" s="496">
        <v>38</v>
      </c>
      <c r="AO8" s="496"/>
      <c r="AP8" s="494">
        <v>4</v>
      </c>
      <c r="AQ8" s="494"/>
      <c r="AR8" s="494"/>
    </row>
    <row r="9" spans="26:104" ht="39" customHeight="1" thickBot="1" x14ac:dyDescent="0.3">
      <c r="Z9" s="56">
        <f t="shared" si="1"/>
        <v>5</v>
      </c>
      <c r="AA9" s="55">
        <v>13</v>
      </c>
      <c r="AB9" s="54">
        <f t="shared" si="0"/>
        <v>41.03626953837486</v>
      </c>
      <c r="AI9" s="26">
        <v>1</v>
      </c>
      <c r="AJ9" s="26">
        <v>11</v>
      </c>
      <c r="AK9" s="26">
        <v>2</v>
      </c>
      <c r="AO9" s="75" t="s">
        <v>40</v>
      </c>
      <c r="CY9" t="str">
        <f>IF('1-5000'!$AI$9=4,'1-5000'!$AI$8,IF('1-5000'!$AJ$9=4,'1-5000'!$AJ$8,""))</f>
        <v/>
      </c>
    </row>
    <row r="10" spans="26:104" ht="39" customHeight="1" x14ac:dyDescent="0.25">
      <c r="Z10" s="56">
        <f t="shared" si="1"/>
        <v>6</v>
      </c>
      <c r="AA10" s="55">
        <v>14</v>
      </c>
      <c r="AB10" s="54">
        <f t="shared" si="0"/>
        <v>39.819393142776654</v>
      </c>
      <c r="AI10" s="29">
        <v>4</v>
      </c>
      <c r="AJ10" s="28">
        <v>5</v>
      </c>
      <c r="AK10" s="27">
        <v>6</v>
      </c>
    </row>
    <row r="11" spans="26:104" ht="39" customHeight="1" thickBot="1" x14ac:dyDescent="0.3">
      <c r="Z11" s="56">
        <f t="shared" si="1"/>
        <v>7</v>
      </c>
      <c r="AA11" s="55">
        <v>15</v>
      </c>
      <c r="AB11" s="54">
        <f t="shared" si="0"/>
        <v>38.764766933258215</v>
      </c>
      <c r="AI11" s="26">
        <v>44</v>
      </c>
      <c r="AJ11" s="26">
        <v>54</v>
      </c>
      <c r="AK11" s="26">
        <v>75</v>
      </c>
    </row>
    <row r="12" spans="26:104" ht="39" customHeight="1" thickBot="1" x14ac:dyDescent="0.3">
      <c r="Z12" s="53">
        <f t="shared" si="1"/>
        <v>8</v>
      </c>
      <c r="AA12" s="52">
        <v>16</v>
      </c>
      <c r="AB12" s="51">
        <f t="shared" si="0"/>
        <v>37.841968999929577</v>
      </c>
    </row>
    <row r="13" spans="26:104" ht="30" customHeight="1" x14ac:dyDescent="0.25"/>
    <row r="14" spans="26:104" ht="1.9" customHeight="1" x14ac:dyDescent="0.25">
      <c r="CZ14">
        <v>21</v>
      </c>
    </row>
    <row r="15" spans="26:104" ht="9" customHeight="1" x14ac:dyDescent="0.25"/>
    <row r="16" spans="26:104" ht="15.6" customHeight="1" x14ac:dyDescent="0.25"/>
    <row r="17" spans="37:105" ht="22.9" customHeight="1" x14ac:dyDescent="0.4">
      <c r="AK17" s="4"/>
      <c r="AL17" s="4"/>
      <c r="AM17" s="4"/>
      <c r="DA17" s="40"/>
    </row>
    <row r="18" spans="37:105" ht="30" customHeight="1" x14ac:dyDescent="0.4">
      <c r="AK18" s="4"/>
      <c r="AL18" s="4"/>
      <c r="AM18" s="38"/>
      <c r="DA18" s="39"/>
    </row>
    <row r="19" spans="37:105" ht="30" customHeight="1" x14ac:dyDescent="0.25"/>
    <row r="20" spans="37:105" ht="19.899999999999999" customHeight="1" x14ac:dyDescent="0.25"/>
    <row r="21" spans="37:105" ht="19.899999999999999" customHeight="1" x14ac:dyDescent="0.25"/>
    <row r="22" spans="37:105" ht="19.899999999999999" customHeight="1" x14ac:dyDescent="0.25"/>
    <row r="23" spans="37:105" ht="27.6" customHeight="1" x14ac:dyDescent="0.25"/>
    <row r="24" spans="37:105" ht="15" customHeight="1" x14ac:dyDescent="0.25"/>
    <row r="25" spans="37:105" ht="18" customHeight="1" x14ac:dyDescent="0.25"/>
    <row r="26" spans="37:105" ht="19.899999999999999" customHeight="1" x14ac:dyDescent="0.25"/>
    <row r="27" spans="37:105" ht="19.899999999999999" customHeight="1" x14ac:dyDescent="0.25"/>
    <row r="28" spans="37:105" ht="19.899999999999999" customHeight="1" x14ac:dyDescent="0.25"/>
    <row r="29" spans="37:105" ht="15" customHeight="1" x14ac:dyDescent="0.25"/>
    <row r="30" spans="37:105" ht="13.9" customHeight="1" x14ac:dyDescent="0.25"/>
    <row r="31" spans="37:105" ht="13.9" customHeight="1" x14ac:dyDescent="0.25"/>
    <row r="32" spans="37:105" ht="13.9" customHeight="1" x14ac:dyDescent="0.25"/>
    <row r="33" spans="27:28" ht="13.9" customHeight="1" x14ac:dyDescent="0.25"/>
    <row r="34" spans="27:28" ht="4.9000000000000004" customHeight="1" x14ac:dyDescent="0.25"/>
    <row r="35" spans="27:28" ht="19.899999999999999" customHeight="1" x14ac:dyDescent="0.25"/>
    <row r="36" spans="27:28" ht="28.9" customHeight="1" x14ac:dyDescent="0.25"/>
    <row r="37" spans="27:28" ht="10.9" customHeight="1" x14ac:dyDescent="0.25"/>
    <row r="38" spans="27:28" ht="10.9" customHeight="1" x14ac:dyDescent="0.25"/>
    <row r="39" spans="27:28" ht="10.9" customHeight="1" x14ac:dyDescent="0.25"/>
    <row r="40" spans="27:28" ht="7.9" customHeight="1" x14ac:dyDescent="0.25"/>
    <row r="41" spans="27:28" ht="19.149999999999999" customHeight="1" x14ac:dyDescent="0.25"/>
    <row r="42" spans="27:28" ht="19.149999999999999" customHeight="1" x14ac:dyDescent="0.25"/>
    <row r="43" spans="27:28" ht="19.149999999999999" customHeight="1" x14ac:dyDescent="0.25"/>
    <row r="44" spans="27:28" ht="19.149999999999999" customHeight="1" thickBot="1" x14ac:dyDescent="0.3"/>
    <row r="45" spans="27:28" ht="21.6" customHeight="1" x14ac:dyDescent="0.25">
      <c r="AA45" s="517" t="s">
        <v>20</v>
      </c>
      <c r="AB45" s="518"/>
    </row>
    <row r="46" spans="27:28" ht="21.6" customHeight="1" thickBot="1" x14ac:dyDescent="0.3">
      <c r="AA46" s="519"/>
      <c r="AB46" s="520"/>
    </row>
    <row r="47" spans="27:28" ht="21.6" customHeight="1" x14ac:dyDescent="0.25">
      <c r="AA47" s="50" t="s">
        <v>32</v>
      </c>
      <c r="AB47" s="49">
        <f>IF(COUNT(AI9)=1,SQRT((AN7-BG70)*(AN7-BG70)+(AN8-BG71)*(AN8-BG71))*20,0)</f>
        <v>1130.9358956191991</v>
      </c>
    </row>
    <row r="48" spans="27:28" ht="21.6" customHeight="1" x14ac:dyDescent="0.25">
      <c r="AA48" s="48" t="s">
        <v>31</v>
      </c>
      <c r="AB48" s="47">
        <f>IF(AJ9="",0,IF(AI9="",SQRT((AN7-BH70)*(AN7-BH70)+(AN8-BH71)*(AN8-BH71))*20,SQRT((BG70-BH70)*(BG70-BH70)+(BG71-BH71)*(BG71-BH71))*20))</f>
        <v>372.04838395025996</v>
      </c>
    </row>
    <row r="49" spans="1:76" ht="21.6" customHeight="1" x14ac:dyDescent="0.25">
      <c r="AA49" s="48" t="s">
        <v>30</v>
      </c>
      <c r="AB49" s="47">
        <f>IF(AK9="",0,IF(AND(AJ9="",AI9=""),SQRT((AN7-BI70)*(AN7-BI70)+(AN8-BI71)*(AN8-BI71))*20,IF(AJ9="",SQRT((BG70-BI70)*(BG70-BI70)+(BG71-BI71)*(BG71-BI71))*20,SQRT((BH70-BI70)*(BH70-BI70)+(BH71-BI71)*(BH71-BI71))*20)))</f>
        <v>328.14630883189892</v>
      </c>
    </row>
    <row r="50" spans="1:76" ht="21.6" customHeight="1" x14ac:dyDescent="0.25">
      <c r="AA50" s="48" t="s">
        <v>29</v>
      </c>
      <c r="AB50" s="47">
        <f>IF(AI11="",0,IF(AND(AK9="",AJ9="",AI9=""),SQRT((AN7-BJ70)*(AN7-BJ70)+(AN8-BJ71)*(AN8-BJ71))*20,IF(AND(AK9="",AJ9=""),SQRT((BG70-BJ70)*(BG70-BJ70)+(BG71-BJ71)*(BG71-BJ71))*20,IF(AK9="",SQRT((BH70-BJ70)*(BH70-BJ70)+(BH71-BJ71)*(BH71-BJ71))*20,SQRT((BI70-BJ70)*(BI70-BJ70)+(BI71-BJ71)*(BI71-BJ71))*20))))</f>
        <v>645.15734514922781</v>
      </c>
    </row>
    <row r="51" spans="1:76" ht="21.6" customHeight="1" x14ac:dyDescent="0.25">
      <c r="A51" t="s">
        <v>23</v>
      </c>
      <c r="AA51" s="48" t="s">
        <v>28</v>
      </c>
      <c r="AB51" s="47">
        <f>IF(AJ11="",0,IF(AND(AI11="",AK9="",AJ9="",AI9=""),SQRT((AN7-BK70)*(AN7-BK70)+(AN8-BK71)*(AN8-BK71))*20,IF(AND(AI11="",AK9="",AJ9=""),SQRT((BG70-BK70)*(BG70-BK70)+(BG71-BK71)*(BG71-BK71))*20,IF(AND(AI11="",AK9=""),SQRT((BH70-BK70)*(BH70-BK70)+(BH71-BK71)*(BH71-BK71))*20,IF(AI11="",SQRT((BI70-BK70)*(BI70-BK70)+(BI71-BK71)*(BI71-BK71))*20,SQRT((BJ70-BK70)*(BJ70-BK70)+(BJ71-BK71)*(BJ71-BK71))*20)))))</f>
        <v>381.92145789415918</v>
      </c>
    </row>
    <row r="52" spans="1:76" ht="21.6" customHeight="1" x14ac:dyDescent="0.25">
      <c r="AA52" s="48" t="s">
        <v>27</v>
      </c>
      <c r="AB52" s="47">
        <f>IF(AK11="",0,IF(AND(AJ11="",AI11="",AK9="",AJ9="",AI9=""),SQRT((AN7-BL70)*(AN7-BL70)+(AN8-BL71)*(AN8-BL71))*20,IF(AND(AJ11="",AI11="",AK9="",AJ9=""),SQRT((BG70-BL70)*(BG70-BL70)+(BG71-BL71)*(BG71-BL71))*20,IF(AND(AJ11="",AI11="",AK9=""),SQRT((BH70-BL70)*(BH70-BL70)+(BH71-BL71)*(BH71-BL71))*20,IF(AND(AJ11="",AI11=""),SQRT((BI70-BL70)*(BI70-BL70)+(BI71-BL71)*(BI71-BL71))*20,IF(AJ11="",SQRT((BJ70-BL70)*(BJ70-BL70)+(BJ71-BL71)*(BJ71-BL71))*20,SQRT((BK70-BL70)*(BK70-BL70)+(BK71-BL71)*(BK71-BL71))*20))))))</f>
        <v>731.11968924383382</v>
      </c>
    </row>
    <row r="53" spans="1:76" ht="21.6" customHeight="1" thickBot="1" x14ac:dyDescent="0.3">
      <c r="AA53" s="46" t="s">
        <v>26</v>
      </c>
      <c r="AB53" s="45">
        <f>IF(AND(AK11="",AJ11="",AI11="",AK9="",AJ9=""),SQRT((AN7-BG70)*(AN7-BG70)+(AN8-BG71)*(AN8-BG71))*20,IF(AND(AK11="",AJ11="",AI11="",AK9=""),SQRT((AN7-BH70)*(AN7-BH70)+(AN8-BH71)*(AN8-BH71))*20,IF(AND(AK11="",AJ11="",AI11=""),SQRT((AN7-BI70)*(AN7-BI70)+(AN8-BI71)*(AN8-BI71))*20,IF(AND(AK11="",AJ11=""),SQRT((AN7-BJ70)*(AN7-BJ70)+(AN8-BJ71)*(AN8-BJ71))*20,IF(AK11="",SQRT((AN7-BK70)*(AN7-BK70)+(AN8-BK71)*(AN8-BK71))*20,SQRT((AN7-BL70)*(AN7-BL70)+(AN8-BL71)*(AN8-BL71))*20)))))</f>
        <v>101.86265262597473</v>
      </c>
    </row>
    <row r="54" spans="1:76" ht="19.899999999999999" customHeight="1" x14ac:dyDescent="0.25"/>
    <row r="55" spans="1:76" ht="19.899999999999999" customHeight="1" x14ac:dyDescent="0.25"/>
    <row r="56" spans="1:76" ht="19.899999999999999" customHeight="1" x14ac:dyDescent="0.25"/>
    <row r="57" spans="1:76" ht="19.899999999999999" customHeight="1" x14ac:dyDescent="0.25"/>
    <row r="58" spans="1:76" ht="19.899999999999999" customHeight="1" x14ac:dyDescent="0.25"/>
    <row r="59" spans="1:76" ht="19.899999999999999" customHeight="1" x14ac:dyDescent="0.25"/>
    <row r="60" spans="1:76" ht="19.899999999999999" customHeight="1" x14ac:dyDescent="0.25"/>
    <row r="61" spans="1:76" ht="19.899999999999999" customHeight="1" x14ac:dyDescent="0.25">
      <c r="BX61">
        <f>(1/5000)*7500</f>
        <v>1.5</v>
      </c>
    </row>
    <row r="62" spans="1:76" ht="19.899999999999999" customHeight="1" x14ac:dyDescent="0.25"/>
    <row r="63" spans="1:76" ht="19.899999999999999" customHeight="1" x14ac:dyDescent="0.25"/>
    <row r="64" spans="1:76" ht="19.899999999999999" customHeight="1" x14ac:dyDescent="0.25"/>
    <row r="65" spans="54:77" ht="19.899999999999999" customHeight="1" x14ac:dyDescent="0.25">
      <c r="BS65" s="462" t="s">
        <v>7</v>
      </c>
      <c r="BT65" s="462"/>
      <c r="BU65" s="462"/>
      <c r="BW65" s="2">
        <f>IF('1-5000'!$AI$9=BY65,'1-5000'!$AI$8,IF('1-5000'!$AJ$9=BY65,'1-5000'!$AJ$8,IF('1-5000'!$AK$9=BY65,'1-5000'!$AK$8,IF('1-5000'!$AI$11=BY65,'1-5000'!$AI$10,IF('1-5000'!$AJ$11=BY65,'1-5000'!$AJ$10,IF('1-5000'!$AK$11=BY65,'1-5000'!$AK$10,""))))))</f>
        <v>1</v>
      </c>
      <c r="BX65" s="2"/>
      <c r="BY65" s="2">
        <v>1</v>
      </c>
    </row>
    <row r="66" spans="54:77" ht="19.899999999999999" customHeight="1" x14ac:dyDescent="0.25">
      <c r="BS66" s="462"/>
      <c r="BT66" s="462"/>
      <c r="BU66" s="462"/>
      <c r="BW66" s="2">
        <f>IF('1-5000'!$AI$9=BY66,'1-5000'!$AI$8,IF('1-5000'!$AJ$9=BY66,'1-5000'!$AJ$8,IF('1-5000'!$AK$9=BY66,'1-5000'!$AK$8,IF('1-5000'!$AI$11=BY66,'1-5000'!$AI$10,IF('1-5000'!$AJ$11=BY66,'1-5000'!$AJ$10,IF('1-5000'!$AK$11=BY66,'1-5000'!$AK$10,""))))))</f>
        <v>3</v>
      </c>
      <c r="BX66" s="2"/>
      <c r="BY66" s="2">
        <f t="shared" ref="BY66:BY97" si="2">BY65+1</f>
        <v>2</v>
      </c>
    </row>
    <row r="67" spans="54:77" ht="23.25" x14ac:dyDescent="0.25">
      <c r="BB67" s="425" t="s">
        <v>6</v>
      </c>
      <c r="BC67" s="426"/>
      <c r="BD67" s="427"/>
      <c r="BE67" s="8"/>
      <c r="BS67" s="41" t="s">
        <v>4</v>
      </c>
      <c r="BT67" s="41" t="s">
        <v>3</v>
      </c>
      <c r="BU67" s="7" t="s">
        <v>2</v>
      </c>
      <c r="BW67" s="2" t="str">
        <f>IF('1-5000'!$AI$9=BY67,'1-5000'!$AI$8,IF('1-5000'!$AJ$9=BY67,'1-5000'!$AJ$8,IF('1-5000'!$AK$9=BY67,'1-5000'!$AK$8,IF('1-5000'!$AI$11=BY67,'1-5000'!$AI$10,IF('1-5000'!$AJ$11=BY67,'1-5000'!$AJ$10,IF('1-5000'!$AK$11=BY67,'1-5000'!$AK$10,""))))))</f>
        <v/>
      </c>
      <c r="BX67" s="2"/>
      <c r="BY67" s="2">
        <f t="shared" si="2"/>
        <v>3</v>
      </c>
    </row>
    <row r="68" spans="54:77" ht="23.25" x14ac:dyDescent="0.25">
      <c r="BB68" s="428"/>
      <c r="BC68" s="429"/>
      <c r="BD68" s="430"/>
      <c r="BE68" s="8"/>
      <c r="BG68" s="465" t="s">
        <v>5</v>
      </c>
      <c r="BH68" s="465"/>
      <c r="BI68" s="465"/>
      <c r="BJ68" s="465"/>
      <c r="BK68" s="465"/>
      <c r="BL68" s="465"/>
      <c r="BS68" s="41">
        <v>1</v>
      </c>
      <c r="BT68" s="41">
        <f t="shared" ref="BT68:BT99" si="3">IF($AI$9=BS68,AO89,IF($AJ$9=BS68,AO89,IF($AK$9=BS68,AO89,IF($AI$11=BS68,AO89,IF($AJ$11=BS68,AO89,IF($AK$11=BS68,AO89,0))))))</f>
        <v>11.8</v>
      </c>
      <c r="BU68" s="41">
        <f t="shared" ref="BU68:BU99" si="4">IF($AI$9=BS68,AP89,IF($AJ$9=BS68,AP89,IF($AK$9=BS68,AP89,IF($AI$11=BS68,AP89,IF($AJ$11=BS68,AP89,IF($AK$11=BS68,AP89,0))))))</f>
        <v>94.5</v>
      </c>
      <c r="BW68" s="2" t="str">
        <f>IF('1-5000'!$AI$9=BY68,'1-5000'!$AI$8,IF('1-5000'!$AJ$9=BY68,'1-5000'!$AJ$8,IF('1-5000'!$AK$9=BY68,'1-5000'!$AK$8,IF('1-5000'!$AI$11=BY68,'1-5000'!$AI$10,IF('1-5000'!$AJ$11=BY68,'1-5000'!$AJ$10,IF('1-5000'!$AK$11=BY68,'1-5000'!$AK$10,""))))))</f>
        <v/>
      </c>
      <c r="BX68" s="2"/>
      <c r="BY68" s="2">
        <f t="shared" si="2"/>
        <v>4</v>
      </c>
    </row>
    <row r="69" spans="54:77" x14ac:dyDescent="0.25">
      <c r="BB69" s="41" t="s">
        <v>4</v>
      </c>
      <c r="BC69" s="41" t="s">
        <v>3</v>
      </c>
      <c r="BD69" s="7" t="s">
        <v>2</v>
      </c>
      <c r="BG69" s="465"/>
      <c r="BH69" s="465"/>
      <c r="BI69" s="465"/>
      <c r="BJ69" s="465"/>
      <c r="BK69" s="465"/>
      <c r="BL69" s="465"/>
      <c r="BS69" s="41">
        <v>2</v>
      </c>
      <c r="BT69" s="41">
        <f t="shared" si="3"/>
        <v>11.8</v>
      </c>
      <c r="BU69" s="41">
        <f t="shared" si="4"/>
        <v>91.6</v>
      </c>
      <c r="BW69" s="2" t="str">
        <f>IF('1-5000'!$AI$9=BY69,'1-5000'!$AI$8,IF('1-5000'!$AJ$9=BY69,'1-5000'!$AJ$8,IF('1-5000'!$AK$9=BY69,'1-5000'!$AK$8,IF('1-5000'!$AI$11=BY69,'1-5000'!$AI$10,IF('1-5000'!$AJ$11=BY69,'1-5000'!$AJ$10,IF('1-5000'!$AK$11=BY69,'1-5000'!$AK$10,""))))))</f>
        <v/>
      </c>
      <c r="BX69" s="2"/>
      <c r="BY69" s="2">
        <f t="shared" si="2"/>
        <v>5</v>
      </c>
    </row>
    <row r="70" spans="54:77" ht="17.45" customHeight="1" x14ac:dyDescent="0.3">
      <c r="BB70" s="1">
        <v>1</v>
      </c>
      <c r="BC70" s="1">
        <v>21.8</v>
      </c>
      <c r="BD70" s="1">
        <v>90.5</v>
      </c>
      <c r="BF70" s="6" t="s">
        <v>1</v>
      </c>
      <c r="BG70" s="5">
        <f>IF(AI9="","",INDEX($BS$68:$BU$143,MATCH(AI9,$BS$68:$BS$143,0),2))</f>
        <v>11.8</v>
      </c>
      <c r="BH70" s="5">
        <f>IF(AJ9="","",INDEX($BS$68:$BU$143,MATCH(AJ9,$BS$68:$BS$143,0),2))</f>
        <v>23.200000000000003</v>
      </c>
      <c r="BI70" s="5">
        <f>IF(AK9="","",INDEX($BS$68:$BU$143,MATCH(AK9,$BS$68:$BS$143,0),2))</f>
        <v>11.8</v>
      </c>
      <c r="BJ70" s="5">
        <f>IF(AI11="","",INDEX($BS$68:$BU$143,MATCH(AI11,$BS$68:$BS$143,0),2))</f>
        <v>23.4</v>
      </c>
      <c r="BK70" s="5">
        <f>IF(AJ11="","",INDEX($BS$68:$BU$143,MATCH(AJ11,$BS$68:$BS$143,0),2))</f>
        <v>40.5</v>
      </c>
      <c r="BL70" s="5">
        <f>IF(AK11="","",INDEX($BS$68:$BU$143,MATCH(AK11,$BS$68:$BS$143,0),2))</f>
        <v>5.8000000000000007</v>
      </c>
      <c r="BS70" s="41">
        <v>3</v>
      </c>
      <c r="BT70" s="41">
        <f t="shared" si="3"/>
        <v>0</v>
      </c>
      <c r="BU70" s="41">
        <f t="shared" si="4"/>
        <v>0</v>
      </c>
      <c r="BW70" s="2" t="str">
        <f>IF('1-5000'!$AI$9=BY70,'1-5000'!$AI$8,IF('1-5000'!$AJ$9=BY70,'1-5000'!$AJ$8,IF('1-5000'!$AK$9=BY70,'1-5000'!$AK$8,IF('1-5000'!$AI$11=BY70,'1-5000'!$AI$10,IF('1-5000'!$AJ$11=BY70,'1-5000'!$AJ$10,IF('1-5000'!$AK$11=BY70,'1-5000'!$AK$10,""))))))</f>
        <v/>
      </c>
      <c r="BX70" s="2"/>
      <c r="BY70" s="2">
        <f t="shared" si="2"/>
        <v>6</v>
      </c>
    </row>
    <row r="71" spans="54:77" ht="14.45" customHeight="1" x14ac:dyDescent="0.3">
      <c r="BB71" s="1">
        <v>2</v>
      </c>
      <c r="BC71" s="1">
        <v>21.8</v>
      </c>
      <c r="BD71" s="1">
        <v>87.6</v>
      </c>
      <c r="BF71" s="6" t="s">
        <v>0</v>
      </c>
      <c r="BG71" s="5">
        <f>IF(AI9="","",INDEX($BS$68:$BU$143,MATCH(AI9,$BS$68:$BS$143,0),3))</f>
        <v>94.5</v>
      </c>
      <c r="BH71" s="5">
        <f>IF(AJ9="","",INDEX($BS$68:$BU$143,MATCH(AJ9,$BS$68:$BS$143,0),3))</f>
        <v>79.8</v>
      </c>
      <c r="BI71" s="5">
        <f>IF(AK9="","",INDEX($BS$68:$BU$143,MATCH(AK9,$BS$68:$BS$143,0),3))</f>
        <v>91.6</v>
      </c>
      <c r="BJ71" s="5">
        <f>IF(AI11="","",INDEX($BS$68:$BU$143,MATCH(AI11,$BS$68:$BS$143,0),3))</f>
        <v>61.5</v>
      </c>
      <c r="BK71" s="5">
        <f>IF(AJ11="","",INDEX($BS$68:$BU$143,MATCH(AJ11,$BS$68:$BS$143,0),3))</f>
        <v>53</v>
      </c>
      <c r="BL71" s="5">
        <f>IF(AK11="","",INDEX($BS$68:$BU$143,MATCH(AK11,$BS$68:$BS$143,0),3))</f>
        <v>41.5</v>
      </c>
      <c r="BS71" s="41">
        <v>4</v>
      </c>
      <c r="BT71" s="41">
        <f t="shared" si="3"/>
        <v>0</v>
      </c>
      <c r="BU71" s="41">
        <f t="shared" si="4"/>
        <v>0</v>
      </c>
      <c r="BW71" s="2" t="str">
        <f>IF('1-5000'!$AI$9=BY71,'1-5000'!$AI$8,IF('1-5000'!$AJ$9=BY71,'1-5000'!$AJ$8,IF('1-5000'!$AK$9=BY71,'1-5000'!$AK$8,IF('1-5000'!$AI$11=BY71,'1-5000'!$AI$10,IF('1-5000'!$AJ$11=BY71,'1-5000'!$AJ$10,IF('1-5000'!$AK$11=BY71,'1-5000'!$AK$10,""))))))</f>
        <v/>
      </c>
      <c r="BX71" s="2"/>
      <c r="BY71" s="2">
        <f t="shared" si="2"/>
        <v>7</v>
      </c>
    </row>
    <row r="72" spans="54:77" ht="14.45" customHeight="1" x14ac:dyDescent="0.25">
      <c r="BB72" s="1">
        <v>3</v>
      </c>
      <c r="BC72" s="1">
        <v>18.8</v>
      </c>
      <c r="BD72" s="1">
        <v>87.6</v>
      </c>
      <c r="BS72" s="41">
        <v>5</v>
      </c>
      <c r="BT72" s="41">
        <f t="shared" si="3"/>
        <v>0</v>
      </c>
      <c r="BU72" s="41">
        <f t="shared" si="4"/>
        <v>0</v>
      </c>
      <c r="BW72" s="2" t="str">
        <f>IF('1-5000'!$AI$9=BY72,'1-5000'!$AI$8,IF('1-5000'!$AJ$9=BY72,'1-5000'!$AJ$8,IF('1-5000'!$AK$9=BY72,'1-5000'!$AK$8,IF('1-5000'!$AI$11=BY72,'1-5000'!$AI$10,IF('1-5000'!$AJ$11=BY72,'1-5000'!$AJ$10,IF('1-5000'!$AK$11=BY72,'1-5000'!$AK$10,""))))))</f>
        <v/>
      </c>
      <c r="BX72" s="2"/>
      <c r="BY72" s="2">
        <f t="shared" si="2"/>
        <v>8</v>
      </c>
    </row>
    <row r="73" spans="54:77" ht="14.45" customHeight="1" x14ac:dyDescent="0.25">
      <c r="BB73" s="1">
        <v>4</v>
      </c>
      <c r="BC73" s="1">
        <v>20.8</v>
      </c>
      <c r="BD73" s="1">
        <v>80.5</v>
      </c>
      <c r="BS73" s="41">
        <v>6</v>
      </c>
      <c r="BT73" s="41">
        <f t="shared" si="3"/>
        <v>0</v>
      </c>
      <c r="BU73" s="41">
        <f t="shared" si="4"/>
        <v>0</v>
      </c>
      <c r="BW73" s="2" t="str">
        <f>IF('1-5000'!$AI$9=BY73,'1-5000'!$AI$8,IF('1-5000'!$AJ$9=BY73,'1-5000'!$AJ$8,IF('1-5000'!$AK$9=BY73,'1-5000'!$AK$8,IF('1-5000'!$AI$11=BY73,'1-5000'!$AI$10,IF('1-5000'!$AJ$11=BY73,'1-5000'!$AJ$10,IF('1-5000'!$AK$11=BY73,'1-5000'!$AK$10,""))))))</f>
        <v/>
      </c>
      <c r="BX73" s="2"/>
      <c r="BY73" s="2">
        <f t="shared" si="2"/>
        <v>9</v>
      </c>
    </row>
    <row r="74" spans="54:77" x14ac:dyDescent="0.25">
      <c r="BB74" s="1">
        <v>5</v>
      </c>
      <c r="BC74" s="1">
        <v>14</v>
      </c>
      <c r="BD74" s="1">
        <v>80</v>
      </c>
      <c r="BS74" s="41">
        <v>7</v>
      </c>
      <c r="BT74" s="41">
        <f t="shared" si="3"/>
        <v>0</v>
      </c>
      <c r="BU74" s="41">
        <f t="shared" si="4"/>
        <v>0</v>
      </c>
      <c r="BW74" s="2" t="str">
        <f>IF('1-5000'!$AI$9=BY74,'1-5000'!$AI$8,IF('1-5000'!$AJ$9=BY74,'1-5000'!$AJ$8,IF('1-5000'!$AK$9=BY74,'1-5000'!$AK$8,IF('1-5000'!$AI$11=BY74,'1-5000'!$AI$10,IF('1-5000'!$AJ$11=BY74,'1-5000'!$AJ$10,IF('1-5000'!$AK$11=BY74,'1-5000'!$AK$10,""))))))</f>
        <v/>
      </c>
      <c r="BX74" s="2"/>
      <c r="BY74" s="2">
        <f t="shared" si="2"/>
        <v>10</v>
      </c>
    </row>
    <row r="75" spans="54:77" x14ac:dyDescent="0.25">
      <c r="BB75" s="1">
        <v>6</v>
      </c>
      <c r="BC75" s="1">
        <v>16</v>
      </c>
      <c r="BD75" s="1">
        <v>74</v>
      </c>
      <c r="BS75" s="41">
        <v>8</v>
      </c>
      <c r="BT75" s="41">
        <f t="shared" si="3"/>
        <v>0</v>
      </c>
      <c r="BU75" s="41">
        <f t="shared" si="4"/>
        <v>0</v>
      </c>
      <c r="BW75" s="2">
        <f>IF('1-5000'!$AI$9=BY75,'1-5000'!$AI$8,IF('1-5000'!$AJ$9=BY75,'1-5000'!$AJ$8,IF('1-5000'!$AK$9=BY75,'1-5000'!$AK$8,IF('1-5000'!$AI$11=BY75,'1-5000'!$AI$10,IF('1-5000'!$AJ$11=BY75,'1-5000'!$AJ$10,IF('1-5000'!$AK$11=BY75,'1-5000'!$AK$10,""))))))</f>
        <v>2</v>
      </c>
      <c r="BX75" s="2"/>
      <c r="BY75" s="2">
        <f t="shared" si="2"/>
        <v>11</v>
      </c>
    </row>
    <row r="76" spans="54:77" x14ac:dyDescent="0.25">
      <c r="BB76" s="1">
        <v>7</v>
      </c>
      <c r="BC76" s="1">
        <v>16.5</v>
      </c>
      <c r="BD76" s="1">
        <v>72</v>
      </c>
      <c r="BS76" s="41">
        <v>9</v>
      </c>
      <c r="BT76" s="41">
        <f t="shared" si="3"/>
        <v>0</v>
      </c>
      <c r="BU76" s="41">
        <f t="shared" si="4"/>
        <v>0</v>
      </c>
      <c r="BW76" s="2" t="str">
        <f>IF('1-5000'!$AI$9=BY76,'1-5000'!$AI$8,IF('1-5000'!$AJ$9=BY76,'1-5000'!$AJ$8,IF('1-5000'!$AK$9=BY76,'1-5000'!$AK$8,IF('1-5000'!$AI$11=BY76,'1-5000'!$AI$10,IF('1-5000'!$AJ$11=BY76,'1-5000'!$AJ$10,IF('1-5000'!$AK$11=BY76,'1-5000'!$AK$10,""))))))</f>
        <v/>
      </c>
      <c r="BX76" s="2"/>
      <c r="BY76" s="2">
        <f t="shared" si="2"/>
        <v>12</v>
      </c>
    </row>
    <row r="77" spans="54:77" ht="26.25" x14ac:dyDescent="0.4">
      <c r="BB77" s="1">
        <v>8</v>
      </c>
      <c r="BC77" s="1">
        <v>24</v>
      </c>
      <c r="BD77" s="1">
        <v>71.5</v>
      </c>
      <c r="BI77" s="4"/>
      <c r="BJ77" s="4"/>
      <c r="BK77" s="4"/>
      <c r="BS77" s="41">
        <v>10</v>
      </c>
      <c r="BT77" s="41">
        <f t="shared" si="3"/>
        <v>0</v>
      </c>
      <c r="BU77" s="41">
        <f t="shared" si="4"/>
        <v>0</v>
      </c>
      <c r="BW77" s="2" t="str">
        <f>IF('1-5000'!$AI$9=BY77,'1-5000'!$AI$8,IF('1-5000'!$AJ$9=BY77,'1-5000'!$AJ$8,IF('1-5000'!$AK$9=BY77,'1-5000'!$AK$8,IF('1-5000'!$AI$11=BY77,'1-5000'!$AI$10,IF('1-5000'!$AJ$11=BY77,'1-5000'!$AJ$10,IF('1-5000'!$AK$11=BY77,'1-5000'!$AK$10,""))))))</f>
        <v/>
      </c>
      <c r="BX77" s="2"/>
      <c r="BY77" s="2">
        <f t="shared" si="2"/>
        <v>13</v>
      </c>
    </row>
    <row r="78" spans="54:77" ht="26.25" x14ac:dyDescent="0.4">
      <c r="BB78" s="1">
        <v>9</v>
      </c>
      <c r="BC78" s="1">
        <v>24</v>
      </c>
      <c r="BD78" s="1">
        <v>79</v>
      </c>
      <c r="BI78" s="4"/>
      <c r="BJ78" s="4"/>
      <c r="BK78" s="4"/>
      <c r="BS78" s="41">
        <v>11</v>
      </c>
      <c r="BT78" s="41">
        <f t="shared" si="3"/>
        <v>23.200000000000003</v>
      </c>
      <c r="BU78" s="41">
        <f t="shared" si="4"/>
        <v>79.8</v>
      </c>
      <c r="BW78" s="2" t="str">
        <f>IF('1-5000'!$AI$9=BY78,'1-5000'!$AI$8,IF('1-5000'!$AJ$9=BY78,'1-5000'!$AJ$8,IF('1-5000'!$AK$9=BY78,'1-5000'!$AK$8,IF('1-5000'!$AI$11=BY78,'1-5000'!$AI$10,IF('1-5000'!$AJ$11=BY78,'1-5000'!$AJ$10,IF('1-5000'!$AK$11=BY78,'1-5000'!$AK$10,""))))))</f>
        <v/>
      </c>
      <c r="BX78" s="2"/>
      <c r="BY78" s="2">
        <f t="shared" si="2"/>
        <v>14</v>
      </c>
    </row>
    <row r="79" spans="54:77" x14ac:dyDescent="0.25">
      <c r="BB79" s="1">
        <v>10</v>
      </c>
      <c r="BC79" s="1">
        <v>26</v>
      </c>
      <c r="BD79" s="1">
        <v>81</v>
      </c>
      <c r="BS79" s="41">
        <v>12</v>
      </c>
      <c r="BT79" s="41">
        <f t="shared" si="3"/>
        <v>0</v>
      </c>
      <c r="BU79" s="41">
        <f t="shared" si="4"/>
        <v>0</v>
      </c>
      <c r="BW79" s="2" t="str">
        <f>IF('1-5000'!$AI$9=BY79,'1-5000'!$AI$8,IF('1-5000'!$AJ$9=BY79,'1-5000'!$AJ$8,IF('1-5000'!$AK$9=BY79,'1-5000'!$AK$8,IF('1-5000'!$AI$11=BY79,'1-5000'!$AI$10,IF('1-5000'!$AJ$11=BY79,'1-5000'!$AJ$10,IF('1-5000'!$AK$11=BY79,'1-5000'!$AK$10,""))))))</f>
        <v/>
      </c>
      <c r="BX79" s="2"/>
      <c r="BY79" s="2">
        <f t="shared" si="2"/>
        <v>15</v>
      </c>
    </row>
    <row r="80" spans="54:77" x14ac:dyDescent="0.25">
      <c r="BB80" s="1">
        <v>11</v>
      </c>
      <c r="BC80" s="1">
        <v>33.200000000000003</v>
      </c>
      <c r="BD80" s="1">
        <v>75.8</v>
      </c>
      <c r="BS80" s="41">
        <v>13</v>
      </c>
      <c r="BT80" s="41">
        <f t="shared" si="3"/>
        <v>0</v>
      </c>
      <c r="BU80" s="41">
        <f t="shared" si="4"/>
        <v>0</v>
      </c>
      <c r="BW80" s="2" t="str">
        <f>IF('1-5000'!$AI$9=BY80,'1-5000'!$AI$8,IF('1-5000'!$AJ$9=BY80,'1-5000'!$AJ$8,IF('1-5000'!$AK$9=BY80,'1-5000'!$AK$8,IF('1-5000'!$AI$11=BY80,'1-5000'!$AI$10,IF('1-5000'!$AJ$11=BY80,'1-5000'!$AJ$10,IF('1-5000'!$AK$11=BY80,'1-5000'!$AK$10,""))))))</f>
        <v/>
      </c>
      <c r="BX80" s="2"/>
      <c r="BY80" s="2">
        <f t="shared" si="2"/>
        <v>16</v>
      </c>
    </row>
    <row r="81" spans="1:77" ht="14.45" customHeight="1" x14ac:dyDescent="0.25">
      <c r="BB81" s="1">
        <v>12</v>
      </c>
      <c r="BC81" s="1">
        <v>37.200000000000003</v>
      </c>
      <c r="BD81" s="1">
        <v>81</v>
      </c>
      <c r="BI81" s="3"/>
      <c r="BJ81" s="3"/>
      <c r="BK81" s="3"/>
      <c r="BS81" s="41">
        <v>14</v>
      </c>
      <c r="BT81" s="41">
        <f t="shared" si="3"/>
        <v>0</v>
      </c>
      <c r="BU81" s="41">
        <f t="shared" si="4"/>
        <v>0</v>
      </c>
      <c r="BW81" s="2" t="str">
        <f>IF('1-5000'!$AI$9=BY81,'1-5000'!$AI$8,IF('1-5000'!$AJ$9=BY81,'1-5000'!$AJ$8,IF('1-5000'!$AK$9=BY81,'1-5000'!$AK$8,IF('1-5000'!$AI$11=BY81,'1-5000'!$AI$10,IF('1-5000'!$AJ$11=BY81,'1-5000'!$AJ$10,IF('1-5000'!$AK$11=BY81,'1-5000'!$AK$10,""))))))</f>
        <v/>
      </c>
      <c r="BX81" s="2"/>
      <c r="BY81" s="2">
        <f t="shared" si="2"/>
        <v>17</v>
      </c>
    </row>
    <row r="82" spans="1:77" ht="14.45" customHeight="1" x14ac:dyDescent="0.25">
      <c r="BB82" s="1">
        <v>13</v>
      </c>
      <c r="BC82" s="1">
        <v>39</v>
      </c>
      <c r="BD82" s="1">
        <v>85</v>
      </c>
      <c r="BI82" s="3"/>
      <c r="BJ82" s="3"/>
      <c r="BK82" s="3"/>
      <c r="BS82" s="41">
        <v>15</v>
      </c>
      <c r="BT82" s="41">
        <f t="shared" si="3"/>
        <v>0</v>
      </c>
      <c r="BU82" s="41">
        <f t="shared" si="4"/>
        <v>0</v>
      </c>
      <c r="BW82" s="2" t="str">
        <f>IF('1-5000'!$AI$9=BY82,'1-5000'!$AI$8,IF('1-5000'!$AJ$9=BY82,'1-5000'!$AJ$8,IF('1-5000'!$AK$9=BY82,'1-5000'!$AK$8,IF('1-5000'!$AI$11=BY82,'1-5000'!$AI$10,IF('1-5000'!$AJ$11=BY82,'1-5000'!$AJ$10,IF('1-5000'!$AK$11=BY82,'1-5000'!$AK$10,""))))))</f>
        <v/>
      </c>
      <c r="BX82" s="2"/>
      <c r="BY82" s="2">
        <f t="shared" si="2"/>
        <v>18</v>
      </c>
    </row>
    <row r="83" spans="1:77" ht="14.45" customHeight="1" x14ac:dyDescent="0.25">
      <c r="BB83" s="1">
        <v>14</v>
      </c>
      <c r="BC83" s="1">
        <v>40</v>
      </c>
      <c r="BD83" s="1">
        <v>77</v>
      </c>
      <c r="BS83" s="41">
        <v>16</v>
      </c>
      <c r="BT83" s="41">
        <f t="shared" si="3"/>
        <v>0</v>
      </c>
      <c r="BU83" s="41">
        <f t="shared" si="4"/>
        <v>0</v>
      </c>
      <c r="BW83" s="2" t="str">
        <f>IF('1-5000'!$AI$9=BY83,'1-5000'!$AI$8,IF('1-5000'!$AJ$9=BY83,'1-5000'!$AJ$8,IF('1-5000'!$AK$9=BY83,'1-5000'!$AK$8,IF('1-5000'!$AI$11=BY83,'1-5000'!$AI$10,IF('1-5000'!$AJ$11=BY83,'1-5000'!$AJ$10,IF('1-5000'!$AK$11=BY83,'1-5000'!$AK$10,""))))))</f>
        <v/>
      </c>
      <c r="BX83" s="2"/>
      <c r="BY83" s="2">
        <f t="shared" si="2"/>
        <v>19</v>
      </c>
    </row>
    <row r="84" spans="1:77" ht="25.15" customHeight="1" x14ac:dyDescent="0.35">
      <c r="AI84" s="44"/>
      <c r="BB84" s="1">
        <v>15</v>
      </c>
      <c r="BC84" s="1">
        <v>38.299999999999997</v>
      </c>
      <c r="BD84" s="1">
        <v>75</v>
      </c>
      <c r="BS84" s="41">
        <v>17</v>
      </c>
      <c r="BT84" s="41">
        <f t="shared" si="3"/>
        <v>0</v>
      </c>
      <c r="BU84" s="41">
        <f t="shared" si="4"/>
        <v>0</v>
      </c>
      <c r="BW84" s="2" t="str">
        <f>IF('1-5000'!$AI$9=BY84,'1-5000'!$AI$8,IF('1-5000'!$AJ$9=BY84,'1-5000'!$AJ$8,IF('1-5000'!$AK$9=BY84,'1-5000'!$AK$8,IF('1-5000'!$AI$11=BY84,'1-5000'!$AI$10,IF('1-5000'!$AJ$11=BY84,'1-5000'!$AJ$10,IF('1-5000'!$AK$11=BY84,'1-5000'!$AK$10,""))))))</f>
        <v/>
      </c>
      <c r="BX84" s="2"/>
      <c r="BY84" s="2">
        <f t="shared" si="2"/>
        <v>20</v>
      </c>
    </row>
    <row r="85" spans="1:77" ht="25.15" customHeight="1" x14ac:dyDescent="0.35">
      <c r="AI85" s="44"/>
      <c r="AN85">
        <v>1</v>
      </c>
      <c r="AO85">
        <v>-10</v>
      </c>
      <c r="AP85">
        <v>4</v>
      </c>
      <c r="BB85" s="1">
        <v>16</v>
      </c>
      <c r="BC85" s="1">
        <v>37.200000000000003</v>
      </c>
      <c r="BD85" s="1">
        <v>72.8</v>
      </c>
      <c r="BS85" s="41">
        <v>18</v>
      </c>
      <c r="BT85" s="41">
        <f t="shared" si="3"/>
        <v>0</v>
      </c>
      <c r="BU85" s="41">
        <f t="shared" si="4"/>
        <v>0</v>
      </c>
      <c r="BW85" s="2" t="str">
        <f>IF('1-5000'!$AI$9=BY85,'1-5000'!$AI$8,IF('1-5000'!$AJ$9=BY85,'1-5000'!$AJ$8,IF('1-5000'!$AK$9=BY85,'1-5000'!$AK$8,IF('1-5000'!$AI$11=BY85,'1-5000'!$AI$10,IF('1-5000'!$AJ$11=BY85,'1-5000'!$AJ$10,IF('1-5000'!$AK$11=BY85,'1-5000'!$AK$10,""))))))</f>
        <v/>
      </c>
      <c r="BX85" s="2"/>
      <c r="BY85" s="2">
        <f t="shared" si="2"/>
        <v>21</v>
      </c>
    </row>
    <row r="86" spans="1:77" ht="25.15" customHeight="1" x14ac:dyDescent="0.35">
      <c r="AI86" s="44"/>
      <c r="AN86" s="425">
        <v>1.2</v>
      </c>
      <c r="AO86" s="426"/>
      <c r="AP86" s="427"/>
      <c r="BB86" s="1">
        <v>17</v>
      </c>
      <c r="BC86" s="1">
        <v>46.8</v>
      </c>
      <c r="BD86" s="1">
        <v>72.5</v>
      </c>
      <c r="BS86" s="41">
        <v>19</v>
      </c>
      <c r="BT86" s="41">
        <f t="shared" si="3"/>
        <v>0</v>
      </c>
      <c r="BU86" s="41">
        <f t="shared" si="4"/>
        <v>0</v>
      </c>
      <c r="BW86" s="2" t="str">
        <f>IF('1-5000'!$AI$9=BY86,'1-5000'!$AI$8,IF('1-5000'!$AJ$9=BY86,'1-5000'!$AJ$8,IF('1-5000'!$AK$9=BY86,'1-5000'!$AK$8,IF('1-5000'!$AI$11=BY86,'1-5000'!$AI$10,IF('1-5000'!$AJ$11=BY86,'1-5000'!$AJ$10,IF('1-5000'!$AK$11=BY86,'1-5000'!$AK$10,""))))))</f>
        <v/>
      </c>
      <c r="BX86" s="2"/>
      <c r="BY86" s="2">
        <f t="shared" si="2"/>
        <v>22</v>
      </c>
    </row>
    <row r="87" spans="1:77" ht="25.15" customHeight="1" thickBot="1" x14ac:dyDescent="0.3">
      <c r="AN87" s="428"/>
      <c r="AO87" s="429"/>
      <c r="AP87" s="430"/>
      <c r="BB87" s="1">
        <v>18</v>
      </c>
      <c r="BC87" s="1">
        <v>72.7</v>
      </c>
      <c r="BD87" s="1">
        <v>81.5</v>
      </c>
      <c r="BS87" s="41">
        <v>20</v>
      </c>
      <c r="BT87" s="41">
        <f t="shared" si="3"/>
        <v>0</v>
      </c>
      <c r="BU87" s="41">
        <f t="shared" si="4"/>
        <v>0</v>
      </c>
      <c r="BW87" s="2" t="str">
        <f>IF('1-5000'!$AI$9=BY87,'1-5000'!$AI$8,IF('1-5000'!$AJ$9=BY87,'1-5000'!$AJ$8,IF('1-5000'!$AK$9=BY87,'1-5000'!$AK$8,IF('1-5000'!$AI$11=BY87,'1-5000'!$AI$10,IF('1-5000'!$AJ$11=BY87,'1-5000'!$AJ$10,IF('1-5000'!$AK$11=BY87,'1-5000'!$AK$10,""))))))</f>
        <v/>
      </c>
      <c r="BX87" s="2"/>
      <c r="BY87" s="2">
        <f t="shared" si="2"/>
        <v>23</v>
      </c>
    </row>
    <row r="88" spans="1:77" ht="25.15" customHeight="1" x14ac:dyDescent="0.25">
      <c r="B88" s="505">
        <f>SUM(AB47:AB53)</f>
        <v>3691.1917333145534</v>
      </c>
      <c r="C88" s="506"/>
      <c r="D88" s="506"/>
      <c r="E88" s="506"/>
      <c r="F88" s="511" t="s">
        <v>10</v>
      </c>
      <c r="G88" s="512"/>
      <c r="AN88" s="41" t="s">
        <v>4</v>
      </c>
      <c r="AO88" s="41" t="s">
        <v>3</v>
      </c>
      <c r="AP88" s="7" t="s">
        <v>2</v>
      </c>
      <c r="BB88" s="1">
        <v>19</v>
      </c>
      <c r="BC88" s="1">
        <v>83</v>
      </c>
      <c r="BD88" s="1">
        <v>80.2</v>
      </c>
      <c r="BS88" s="41">
        <v>21</v>
      </c>
      <c r="BT88" s="41">
        <f t="shared" si="3"/>
        <v>0</v>
      </c>
      <c r="BU88" s="41">
        <f t="shared" si="4"/>
        <v>0</v>
      </c>
      <c r="BW88" s="2" t="str">
        <f>IF('1-5000'!$AI$9=BY88,'1-5000'!$AI$8,IF('1-5000'!$AJ$9=BY88,'1-5000'!$AJ$8,IF('1-5000'!$AK$9=BY88,'1-5000'!$AK$8,IF('1-5000'!$AI$11=BY88,'1-5000'!$AI$10,IF('1-5000'!$AJ$11=BY88,'1-5000'!$AJ$10,IF('1-5000'!$AK$11=BY88,'1-5000'!$AK$10,""))))))</f>
        <v/>
      </c>
      <c r="BX88" s="2"/>
      <c r="BY88" s="2">
        <f t="shared" si="2"/>
        <v>24</v>
      </c>
    </row>
    <row r="89" spans="1:77" ht="25.15" customHeight="1" x14ac:dyDescent="0.25">
      <c r="A89" s="43"/>
      <c r="B89" s="507"/>
      <c r="C89" s="508"/>
      <c r="D89" s="508"/>
      <c r="E89" s="508"/>
      <c r="F89" s="513"/>
      <c r="G89" s="514"/>
      <c r="AN89">
        <f t="shared" ref="AN89:AN120" si="5">BB70</f>
        <v>1</v>
      </c>
      <c r="AO89">
        <f t="shared" ref="AO89:AO120" si="6">(BC70+$AO$85)*$AN$85</f>
        <v>11.8</v>
      </c>
      <c r="AP89">
        <f t="shared" ref="AP89:AP120" si="7">(BD70+$AP$85)*$AN$85</f>
        <v>94.5</v>
      </c>
      <c r="BB89" s="1">
        <v>20</v>
      </c>
      <c r="BC89" s="1">
        <v>88.5</v>
      </c>
      <c r="BD89" s="1">
        <v>78.8</v>
      </c>
      <c r="BS89" s="41">
        <v>22</v>
      </c>
      <c r="BT89" s="41">
        <f t="shared" si="3"/>
        <v>0</v>
      </c>
      <c r="BU89" s="41">
        <f t="shared" si="4"/>
        <v>0</v>
      </c>
      <c r="BW89" s="2" t="str">
        <f>IF('1-5000'!$AI$9=BY89,'1-5000'!$AI$8,IF('1-5000'!$AJ$9=BY89,'1-5000'!$AJ$8,IF('1-5000'!$AK$9=BY89,'1-5000'!$AK$8,IF('1-5000'!$AI$11=BY89,'1-5000'!$AI$10,IF('1-5000'!$AJ$11=BY89,'1-5000'!$AJ$10,IF('1-5000'!$AK$11=BY89,'1-5000'!$AK$10,""))))))</f>
        <v/>
      </c>
      <c r="BX89" s="2"/>
      <c r="BY89" s="2">
        <f t="shared" si="2"/>
        <v>25</v>
      </c>
    </row>
    <row r="90" spans="1:77" ht="25.15" customHeight="1" thickBot="1" x14ac:dyDescent="0.3">
      <c r="A90" s="43"/>
      <c r="B90" s="509"/>
      <c r="C90" s="510"/>
      <c r="D90" s="510"/>
      <c r="E90" s="510"/>
      <c r="F90" s="515"/>
      <c r="G90" s="516"/>
      <c r="AN90">
        <f t="shared" si="5"/>
        <v>2</v>
      </c>
      <c r="AO90">
        <f t="shared" si="6"/>
        <v>11.8</v>
      </c>
      <c r="AP90">
        <f t="shared" si="7"/>
        <v>91.6</v>
      </c>
      <c r="BB90" s="1">
        <v>21</v>
      </c>
      <c r="BC90" s="1">
        <v>91</v>
      </c>
      <c r="BD90" s="1">
        <v>77</v>
      </c>
      <c r="BS90" s="41">
        <v>23</v>
      </c>
      <c r="BT90" s="41">
        <f t="shared" si="3"/>
        <v>0</v>
      </c>
      <c r="BU90" s="41">
        <f t="shared" si="4"/>
        <v>0</v>
      </c>
      <c r="BW90" s="2" t="str">
        <f>IF('1-5000'!$AI$9=BY90,'1-5000'!$AI$8,IF('1-5000'!$AJ$9=BY90,'1-5000'!$AJ$8,IF('1-5000'!$AK$9=BY90,'1-5000'!$AK$8,IF('1-5000'!$AI$11=BY90,'1-5000'!$AI$10,IF('1-5000'!$AJ$11=BY90,'1-5000'!$AJ$10,IF('1-5000'!$AK$11=BY90,'1-5000'!$AK$10,""))))))</f>
        <v/>
      </c>
      <c r="BX90" s="2"/>
      <c r="BY90" s="2">
        <f t="shared" si="2"/>
        <v>26</v>
      </c>
    </row>
    <row r="91" spans="1:77" x14ac:dyDescent="0.25">
      <c r="AN91">
        <f t="shared" si="5"/>
        <v>3</v>
      </c>
      <c r="AO91">
        <f t="shared" si="6"/>
        <v>8.8000000000000007</v>
      </c>
      <c r="AP91">
        <f t="shared" si="7"/>
        <v>91.6</v>
      </c>
      <c r="BB91" s="1">
        <v>22</v>
      </c>
      <c r="BC91" s="1">
        <v>87</v>
      </c>
      <c r="BD91" s="1">
        <v>73.400000000000006</v>
      </c>
      <c r="BS91" s="41">
        <v>24</v>
      </c>
      <c r="BT91" s="41">
        <f t="shared" si="3"/>
        <v>0</v>
      </c>
      <c r="BU91" s="41">
        <f t="shared" si="4"/>
        <v>0</v>
      </c>
      <c r="BW91" s="2" t="str">
        <f>IF('1-5000'!$AI$9=BY91,'1-5000'!$AI$8,IF('1-5000'!$AJ$9=BY91,'1-5000'!$AJ$8,IF('1-5000'!$AK$9=BY91,'1-5000'!$AK$8,IF('1-5000'!$AI$11=BY91,'1-5000'!$AI$10,IF('1-5000'!$AJ$11=BY91,'1-5000'!$AJ$10,IF('1-5000'!$AK$11=BY91,'1-5000'!$AK$10,""))))))</f>
        <v/>
      </c>
      <c r="BX91" s="2"/>
      <c r="BY91" s="2">
        <f t="shared" si="2"/>
        <v>27</v>
      </c>
    </row>
    <row r="92" spans="1:77" x14ac:dyDescent="0.25">
      <c r="AN92">
        <f t="shared" si="5"/>
        <v>4</v>
      </c>
      <c r="AO92">
        <f t="shared" si="6"/>
        <v>10.8</v>
      </c>
      <c r="AP92">
        <f t="shared" si="7"/>
        <v>84.5</v>
      </c>
      <c r="BB92" s="1">
        <v>23</v>
      </c>
      <c r="BC92" s="1">
        <v>76</v>
      </c>
      <c r="BD92" s="1">
        <v>76.5</v>
      </c>
      <c r="BS92" s="41">
        <v>25</v>
      </c>
      <c r="BT92" s="41">
        <f t="shared" si="3"/>
        <v>0</v>
      </c>
      <c r="BU92" s="41">
        <f t="shared" si="4"/>
        <v>0</v>
      </c>
      <c r="BW92" s="2" t="str">
        <f>IF('1-5000'!$AI$9=BY92,'1-5000'!$AI$8,IF('1-5000'!$AJ$9=BY92,'1-5000'!$AJ$8,IF('1-5000'!$AK$9=BY92,'1-5000'!$AK$8,IF('1-5000'!$AI$11=BY92,'1-5000'!$AI$10,IF('1-5000'!$AJ$11=BY92,'1-5000'!$AJ$10,IF('1-5000'!$AK$11=BY92,'1-5000'!$AK$10,""))))))</f>
        <v/>
      </c>
      <c r="BX92" s="2"/>
      <c r="BY92" s="2">
        <f t="shared" si="2"/>
        <v>28</v>
      </c>
    </row>
    <row r="93" spans="1:77" x14ac:dyDescent="0.25">
      <c r="AN93">
        <f t="shared" si="5"/>
        <v>5</v>
      </c>
      <c r="AO93">
        <f t="shared" si="6"/>
        <v>4</v>
      </c>
      <c r="AP93">
        <f t="shared" si="7"/>
        <v>84</v>
      </c>
      <c r="BB93" s="1">
        <v>24</v>
      </c>
      <c r="BC93" s="1">
        <v>63.8</v>
      </c>
      <c r="BD93" s="1">
        <v>72.8</v>
      </c>
      <c r="BS93" s="41">
        <v>26</v>
      </c>
      <c r="BT93" s="41">
        <f t="shared" si="3"/>
        <v>0</v>
      </c>
      <c r="BU93" s="41">
        <f t="shared" si="4"/>
        <v>0</v>
      </c>
      <c r="BW93" s="2" t="str">
        <f>IF('1-5000'!$AI$9=BY93,'1-5000'!$AI$8,IF('1-5000'!$AJ$9=BY93,'1-5000'!$AJ$8,IF('1-5000'!$AK$9=BY93,'1-5000'!$AK$8,IF('1-5000'!$AI$11=BY93,'1-5000'!$AI$10,IF('1-5000'!$AJ$11=BY93,'1-5000'!$AJ$10,IF('1-5000'!$AK$11=BY93,'1-5000'!$AK$10,""))))))</f>
        <v/>
      </c>
      <c r="BX93" s="2"/>
      <c r="BY93" s="2">
        <f t="shared" si="2"/>
        <v>29</v>
      </c>
    </row>
    <row r="94" spans="1:77" x14ac:dyDescent="0.25">
      <c r="AN94">
        <f t="shared" si="5"/>
        <v>6</v>
      </c>
      <c r="AO94">
        <f t="shared" si="6"/>
        <v>6</v>
      </c>
      <c r="AP94">
        <f t="shared" si="7"/>
        <v>78</v>
      </c>
      <c r="BB94" s="1">
        <v>25</v>
      </c>
      <c r="BC94" s="1">
        <v>60.8</v>
      </c>
      <c r="BD94" s="1">
        <v>74.099999999999994</v>
      </c>
      <c r="BS94" s="41">
        <v>27</v>
      </c>
      <c r="BT94" s="41">
        <f t="shared" si="3"/>
        <v>0</v>
      </c>
      <c r="BU94" s="41">
        <f t="shared" si="4"/>
        <v>0</v>
      </c>
      <c r="BW94" s="2" t="str">
        <f>IF('1-5000'!$AI$9=BY94,'1-5000'!$AI$8,IF('1-5000'!$AJ$9=BY94,'1-5000'!$AJ$8,IF('1-5000'!$AK$9=BY94,'1-5000'!$AK$8,IF('1-5000'!$AI$11=BY94,'1-5000'!$AI$10,IF('1-5000'!$AJ$11=BY94,'1-5000'!$AJ$10,IF('1-5000'!$AK$11=BY94,'1-5000'!$AK$10,""))))))</f>
        <v/>
      </c>
      <c r="BX94" s="2"/>
      <c r="BY94" s="2">
        <f t="shared" si="2"/>
        <v>30</v>
      </c>
    </row>
    <row r="95" spans="1:77" x14ac:dyDescent="0.25">
      <c r="AN95">
        <f t="shared" si="5"/>
        <v>7</v>
      </c>
      <c r="AO95">
        <f t="shared" si="6"/>
        <v>6.5</v>
      </c>
      <c r="AP95">
        <f t="shared" si="7"/>
        <v>76</v>
      </c>
      <c r="BB95" s="1">
        <v>26</v>
      </c>
      <c r="BC95" s="1">
        <v>55.8</v>
      </c>
      <c r="BD95" s="1">
        <v>70.5</v>
      </c>
      <c r="BS95" s="41">
        <v>28</v>
      </c>
      <c r="BT95" s="41">
        <f t="shared" si="3"/>
        <v>0</v>
      </c>
      <c r="BU95" s="41">
        <f t="shared" si="4"/>
        <v>0</v>
      </c>
      <c r="BW95" s="2" t="str">
        <f>IF('1-5000'!$AI$9=BY95,'1-5000'!$AI$8,IF('1-5000'!$AJ$9=BY95,'1-5000'!$AJ$8,IF('1-5000'!$AK$9=BY95,'1-5000'!$AK$8,IF('1-5000'!$AI$11=BY95,'1-5000'!$AI$10,IF('1-5000'!$AJ$11=BY95,'1-5000'!$AJ$10,IF('1-5000'!$AK$11=BY95,'1-5000'!$AK$10,""))))))</f>
        <v/>
      </c>
      <c r="BX95" s="2"/>
      <c r="BY95" s="2">
        <f t="shared" si="2"/>
        <v>31</v>
      </c>
    </row>
    <row r="96" spans="1:77" x14ac:dyDescent="0.25">
      <c r="AN96">
        <f t="shared" si="5"/>
        <v>8</v>
      </c>
      <c r="AO96">
        <f t="shared" si="6"/>
        <v>14</v>
      </c>
      <c r="AP96">
        <f t="shared" si="7"/>
        <v>75.5</v>
      </c>
      <c r="BB96" s="1">
        <v>27</v>
      </c>
      <c r="BC96" s="1">
        <v>49.3</v>
      </c>
      <c r="BD96" s="1">
        <v>66.2</v>
      </c>
      <c r="BS96" s="41">
        <v>29</v>
      </c>
      <c r="BT96" s="41">
        <f t="shared" si="3"/>
        <v>0</v>
      </c>
      <c r="BU96" s="41">
        <f t="shared" si="4"/>
        <v>0</v>
      </c>
      <c r="BW96" s="2" t="str">
        <f>IF('1-5000'!$AI$9=BY96,'1-5000'!$AI$8,IF('1-5000'!$AJ$9=BY96,'1-5000'!$AJ$8,IF('1-5000'!$AK$9=BY96,'1-5000'!$AK$8,IF('1-5000'!$AI$11=BY96,'1-5000'!$AI$10,IF('1-5000'!$AJ$11=BY96,'1-5000'!$AJ$10,IF('1-5000'!$AK$11=BY96,'1-5000'!$AK$10,""))))))</f>
        <v/>
      </c>
      <c r="BX96" s="2"/>
      <c r="BY96" s="2">
        <f t="shared" si="2"/>
        <v>32</v>
      </c>
    </row>
    <row r="97" spans="40:77" x14ac:dyDescent="0.25">
      <c r="AN97">
        <f t="shared" si="5"/>
        <v>9</v>
      </c>
      <c r="AO97">
        <f t="shared" si="6"/>
        <v>14</v>
      </c>
      <c r="AP97">
        <f t="shared" si="7"/>
        <v>83</v>
      </c>
      <c r="BB97" s="1">
        <v>28</v>
      </c>
      <c r="BC97" s="1">
        <v>48.8</v>
      </c>
      <c r="BD97" s="1">
        <v>68.5</v>
      </c>
      <c r="BS97" s="41">
        <v>30</v>
      </c>
      <c r="BT97" s="41">
        <f t="shared" si="3"/>
        <v>0</v>
      </c>
      <c r="BU97" s="41">
        <f t="shared" si="4"/>
        <v>0</v>
      </c>
      <c r="BW97" s="2" t="str">
        <f>IF('1-5000'!$AI$9=BY97,'1-5000'!$AI$8,IF('1-5000'!$AJ$9=BY97,'1-5000'!$AJ$8,IF('1-5000'!$AK$9=BY97,'1-5000'!$AK$8,IF('1-5000'!$AI$11=BY97,'1-5000'!$AI$10,IF('1-5000'!$AJ$11=BY97,'1-5000'!$AJ$10,IF('1-5000'!$AK$11=BY97,'1-5000'!$AK$10,""))))))</f>
        <v/>
      </c>
      <c r="BX97" s="2"/>
      <c r="BY97" s="2">
        <f t="shared" si="2"/>
        <v>33</v>
      </c>
    </row>
    <row r="98" spans="40:77" x14ac:dyDescent="0.25">
      <c r="AN98">
        <f t="shared" si="5"/>
        <v>10</v>
      </c>
      <c r="AO98">
        <f t="shared" si="6"/>
        <v>16</v>
      </c>
      <c r="AP98">
        <f t="shared" si="7"/>
        <v>85</v>
      </c>
      <c r="BB98" s="1">
        <v>29</v>
      </c>
      <c r="BC98" s="1">
        <v>43.5</v>
      </c>
      <c r="BD98" s="1">
        <v>66</v>
      </c>
      <c r="BS98" s="41">
        <v>31</v>
      </c>
      <c r="BT98" s="41">
        <f t="shared" si="3"/>
        <v>0</v>
      </c>
      <c r="BU98" s="41">
        <f t="shared" si="4"/>
        <v>0</v>
      </c>
      <c r="BW98" s="2" t="str">
        <f>IF('1-5000'!$AI$9=BY98,'1-5000'!$AI$8,IF('1-5000'!$AJ$9=BY98,'1-5000'!$AJ$8,IF('1-5000'!$AK$9=BY98,'1-5000'!$AK$8,IF('1-5000'!$AI$11=BY98,'1-5000'!$AI$10,IF('1-5000'!$AJ$11=BY98,'1-5000'!$AJ$10,IF('1-5000'!$AK$11=BY98,'1-5000'!$AK$10,""))))))</f>
        <v/>
      </c>
      <c r="BX98" s="2"/>
      <c r="BY98" s="2">
        <f t="shared" ref="BY98:BY129" si="8">BY97+1</f>
        <v>34</v>
      </c>
    </row>
    <row r="99" spans="40:77" x14ac:dyDescent="0.25">
      <c r="AN99">
        <f t="shared" si="5"/>
        <v>11</v>
      </c>
      <c r="AO99">
        <f t="shared" si="6"/>
        <v>23.200000000000003</v>
      </c>
      <c r="AP99">
        <f t="shared" si="7"/>
        <v>79.8</v>
      </c>
      <c r="BB99" s="1">
        <v>30</v>
      </c>
      <c r="BC99" s="1">
        <v>44</v>
      </c>
      <c r="BD99" s="1">
        <v>68.5</v>
      </c>
      <c r="BS99" s="41">
        <v>32</v>
      </c>
      <c r="BT99" s="41">
        <f t="shared" si="3"/>
        <v>0</v>
      </c>
      <c r="BU99" s="41">
        <f t="shared" si="4"/>
        <v>0</v>
      </c>
      <c r="BW99" s="2" t="str">
        <f>IF('1-5000'!$AI$9=BY99,'1-5000'!$AI$8,IF('1-5000'!$AJ$9=BY99,'1-5000'!$AJ$8,IF('1-5000'!$AK$9=BY99,'1-5000'!$AK$8,IF('1-5000'!$AI$11=BY99,'1-5000'!$AI$10,IF('1-5000'!$AJ$11=BY99,'1-5000'!$AJ$10,IF('1-5000'!$AK$11=BY99,'1-5000'!$AK$10,""))))))</f>
        <v/>
      </c>
      <c r="BX99" s="2"/>
      <c r="BY99" s="2">
        <f t="shared" si="8"/>
        <v>35</v>
      </c>
    </row>
    <row r="100" spans="40:77" x14ac:dyDescent="0.25">
      <c r="AN100">
        <f t="shared" si="5"/>
        <v>12</v>
      </c>
      <c r="AO100">
        <f t="shared" si="6"/>
        <v>27.200000000000003</v>
      </c>
      <c r="AP100">
        <f t="shared" si="7"/>
        <v>85</v>
      </c>
      <c r="BB100" s="1">
        <v>31</v>
      </c>
      <c r="BC100" s="1">
        <v>37.5</v>
      </c>
      <c r="BD100" s="1">
        <v>69</v>
      </c>
      <c r="BS100" s="41">
        <v>33</v>
      </c>
      <c r="BT100" s="41">
        <f t="shared" ref="BT100:BT131" si="9">IF($AI$9=BS100,AO121,IF($AJ$9=BS100,AO121,IF($AK$9=BS100,AO121,IF($AI$11=BS100,AO121,IF($AJ$11=BS100,AO121,IF($AK$11=BS100,AO121,0))))))</f>
        <v>0</v>
      </c>
      <c r="BU100" s="41">
        <f t="shared" ref="BU100:BU131" si="10">IF($AI$9=BS100,AP121,IF($AJ$9=BS100,AP121,IF($AK$9=BS100,AP121,IF($AI$11=BS100,AP121,IF($AJ$11=BS100,AP121,IF($AK$11=BS100,AP121,0))))))</f>
        <v>0</v>
      </c>
      <c r="BW100" s="2" t="str">
        <f>IF('1-5000'!$AI$9=BY100,'1-5000'!$AI$8,IF('1-5000'!$AJ$9=BY100,'1-5000'!$AJ$8,IF('1-5000'!$AK$9=BY100,'1-5000'!$AK$8,IF('1-5000'!$AI$11=BY100,'1-5000'!$AI$10,IF('1-5000'!$AJ$11=BY100,'1-5000'!$AJ$10,IF('1-5000'!$AK$11=BY100,'1-5000'!$AK$10,""))))))</f>
        <v/>
      </c>
      <c r="BX100" s="2"/>
      <c r="BY100" s="2">
        <f t="shared" si="8"/>
        <v>36</v>
      </c>
    </row>
    <row r="101" spans="40:77" x14ac:dyDescent="0.25">
      <c r="AN101">
        <f t="shared" si="5"/>
        <v>13</v>
      </c>
      <c r="AO101">
        <f t="shared" si="6"/>
        <v>29</v>
      </c>
      <c r="AP101">
        <f t="shared" si="7"/>
        <v>89</v>
      </c>
      <c r="BB101" s="1">
        <v>32</v>
      </c>
      <c r="BC101" s="1">
        <v>33.5</v>
      </c>
      <c r="BD101" s="1">
        <v>67</v>
      </c>
      <c r="BS101" s="41">
        <v>34</v>
      </c>
      <c r="BT101" s="41">
        <f t="shared" si="9"/>
        <v>0</v>
      </c>
      <c r="BU101" s="41">
        <f t="shared" si="10"/>
        <v>0</v>
      </c>
      <c r="BW101" s="2" t="str">
        <f>IF('1-5000'!$AI$9=BY101,'1-5000'!$AI$8,IF('1-5000'!$AJ$9=BY101,'1-5000'!$AJ$8,IF('1-5000'!$AK$9=BY101,'1-5000'!$AK$8,IF('1-5000'!$AI$11=BY101,'1-5000'!$AI$10,IF('1-5000'!$AJ$11=BY101,'1-5000'!$AJ$10,IF('1-5000'!$AK$11=BY101,'1-5000'!$AK$10,""))))))</f>
        <v/>
      </c>
      <c r="BX101" s="2"/>
      <c r="BY101" s="2">
        <f t="shared" si="8"/>
        <v>37</v>
      </c>
    </row>
    <row r="102" spans="40:77" x14ac:dyDescent="0.25">
      <c r="AN102">
        <f t="shared" si="5"/>
        <v>14</v>
      </c>
      <c r="AO102">
        <f t="shared" si="6"/>
        <v>30</v>
      </c>
      <c r="AP102">
        <f t="shared" si="7"/>
        <v>81</v>
      </c>
      <c r="BB102" s="1">
        <v>33</v>
      </c>
      <c r="BC102" s="1">
        <v>35</v>
      </c>
      <c r="BD102" s="1">
        <v>69</v>
      </c>
      <c r="BS102" s="41">
        <v>35</v>
      </c>
      <c r="BT102" s="41">
        <f t="shared" si="9"/>
        <v>0</v>
      </c>
      <c r="BU102" s="41">
        <f t="shared" si="10"/>
        <v>0</v>
      </c>
      <c r="BW102" s="2" t="str">
        <f>IF('1-5000'!$AI$9=BY102,'1-5000'!$AI$8,IF('1-5000'!$AJ$9=BY102,'1-5000'!$AJ$8,IF('1-5000'!$AK$9=BY102,'1-5000'!$AK$8,IF('1-5000'!$AI$11=BY102,'1-5000'!$AI$10,IF('1-5000'!$AJ$11=BY102,'1-5000'!$AJ$10,IF('1-5000'!$AK$11=BY102,'1-5000'!$AK$10,""))))))</f>
        <v/>
      </c>
      <c r="BX102" s="2"/>
      <c r="BY102" s="2">
        <f t="shared" si="8"/>
        <v>38</v>
      </c>
    </row>
    <row r="103" spans="40:77" x14ac:dyDescent="0.25">
      <c r="AN103">
        <f t="shared" si="5"/>
        <v>15</v>
      </c>
      <c r="AO103">
        <f t="shared" si="6"/>
        <v>28.299999999999997</v>
      </c>
      <c r="AP103">
        <f t="shared" si="7"/>
        <v>79</v>
      </c>
      <c r="BB103" s="1">
        <v>34</v>
      </c>
      <c r="BC103" s="1">
        <v>33</v>
      </c>
      <c r="BD103" s="1">
        <v>69.5</v>
      </c>
      <c r="BS103" s="41">
        <v>36</v>
      </c>
      <c r="BT103" s="41">
        <f t="shared" si="9"/>
        <v>0</v>
      </c>
      <c r="BU103" s="41">
        <f t="shared" si="10"/>
        <v>0</v>
      </c>
      <c r="BW103" s="2" t="str">
        <f>IF('1-5000'!$AI$9=BY103,'1-5000'!$AI$8,IF('1-5000'!$AJ$9=BY103,'1-5000'!$AJ$8,IF('1-5000'!$AK$9=BY103,'1-5000'!$AK$8,IF('1-5000'!$AI$11=BY103,'1-5000'!$AI$10,IF('1-5000'!$AJ$11=BY103,'1-5000'!$AJ$10,IF('1-5000'!$AK$11=BY103,'1-5000'!$AK$10,""))))))</f>
        <v/>
      </c>
      <c r="BX103" s="2"/>
      <c r="BY103" s="2">
        <f t="shared" si="8"/>
        <v>39</v>
      </c>
    </row>
    <row r="104" spans="40:77" x14ac:dyDescent="0.25">
      <c r="AN104">
        <f t="shared" si="5"/>
        <v>16</v>
      </c>
      <c r="AO104">
        <f t="shared" si="6"/>
        <v>27.200000000000003</v>
      </c>
      <c r="AP104">
        <f t="shared" si="7"/>
        <v>76.8</v>
      </c>
      <c r="BB104" s="1">
        <v>35</v>
      </c>
      <c r="BC104" s="1">
        <v>31</v>
      </c>
      <c r="BD104" s="1">
        <v>70.5</v>
      </c>
      <c r="BS104" s="41">
        <v>37</v>
      </c>
      <c r="BT104" s="41">
        <f t="shared" si="9"/>
        <v>0</v>
      </c>
      <c r="BU104" s="41">
        <f t="shared" si="10"/>
        <v>0</v>
      </c>
      <c r="BW104" s="2" t="str">
        <f>IF('1-5000'!$AI$9=BY104,'1-5000'!$AI$8,IF('1-5000'!$AJ$9=BY104,'1-5000'!$AJ$8,IF('1-5000'!$AK$9=BY104,'1-5000'!$AK$8,IF('1-5000'!$AI$11=BY104,'1-5000'!$AI$10,IF('1-5000'!$AJ$11=BY104,'1-5000'!$AJ$10,IF('1-5000'!$AK$11=BY104,'1-5000'!$AK$10,""))))))</f>
        <v/>
      </c>
      <c r="BX104" s="2"/>
      <c r="BY104" s="2">
        <f t="shared" si="8"/>
        <v>40</v>
      </c>
    </row>
    <row r="105" spans="40:77" x14ac:dyDescent="0.25">
      <c r="AN105">
        <f t="shared" si="5"/>
        <v>17</v>
      </c>
      <c r="AO105">
        <f t="shared" si="6"/>
        <v>36.799999999999997</v>
      </c>
      <c r="AP105">
        <f t="shared" si="7"/>
        <v>76.5</v>
      </c>
      <c r="BB105" s="1">
        <v>36</v>
      </c>
      <c r="BC105" s="1">
        <v>24</v>
      </c>
      <c r="BD105" s="1">
        <v>66.5</v>
      </c>
      <c r="BS105" s="41">
        <v>38</v>
      </c>
      <c r="BT105" s="41">
        <f t="shared" si="9"/>
        <v>0</v>
      </c>
      <c r="BU105" s="41">
        <f t="shared" si="10"/>
        <v>0</v>
      </c>
      <c r="BW105" s="2" t="str">
        <f>IF('1-5000'!$AI$9=BY105,'1-5000'!$AI$8,IF('1-5000'!$AJ$9=BY105,'1-5000'!$AJ$8,IF('1-5000'!$AK$9=BY105,'1-5000'!$AK$8,IF('1-5000'!$AI$11=BY105,'1-5000'!$AI$10,IF('1-5000'!$AJ$11=BY105,'1-5000'!$AJ$10,IF('1-5000'!$AK$11=BY105,'1-5000'!$AK$10,""))))))</f>
        <v/>
      </c>
      <c r="BX105" s="2"/>
      <c r="BY105" s="2">
        <f t="shared" si="8"/>
        <v>41</v>
      </c>
    </row>
    <row r="106" spans="40:77" x14ac:dyDescent="0.25">
      <c r="AN106">
        <f t="shared" si="5"/>
        <v>18</v>
      </c>
      <c r="AO106">
        <f t="shared" si="6"/>
        <v>62.7</v>
      </c>
      <c r="AP106">
        <f t="shared" si="7"/>
        <v>85.5</v>
      </c>
      <c r="BB106" s="1">
        <v>37</v>
      </c>
      <c r="BC106" s="1">
        <v>32.299999999999997</v>
      </c>
      <c r="BD106" s="1">
        <v>62.4</v>
      </c>
      <c r="BS106" s="41">
        <v>39</v>
      </c>
      <c r="BT106" s="41">
        <f t="shared" si="9"/>
        <v>0</v>
      </c>
      <c r="BU106" s="41">
        <f t="shared" si="10"/>
        <v>0</v>
      </c>
      <c r="BW106" s="2" t="str">
        <f>IF('1-5000'!$AI$9=BY106,'1-5000'!$AI$8,IF('1-5000'!$AJ$9=BY106,'1-5000'!$AJ$8,IF('1-5000'!$AK$9=BY106,'1-5000'!$AK$8,IF('1-5000'!$AI$11=BY106,'1-5000'!$AI$10,IF('1-5000'!$AJ$11=BY106,'1-5000'!$AJ$10,IF('1-5000'!$AK$11=BY106,'1-5000'!$AK$10,""))))))</f>
        <v/>
      </c>
      <c r="BX106" s="2"/>
      <c r="BY106" s="2">
        <f t="shared" si="8"/>
        <v>42</v>
      </c>
    </row>
    <row r="107" spans="40:77" x14ac:dyDescent="0.25">
      <c r="AN107">
        <f t="shared" si="5"/>
        <v>19</v>
      </c>
      <c r="AO107">
        <f t="shared" si="6"/>
        <v>73</v>
      </c>
      <c r="AP107">
        <f t="shared" si="7"/>
        <v>84.2</v>
      </c>
      <c r="BB107" s="1">
        <v>38</v>
      </c>
      <c r="BC107" s="1">
        <v>35</v>
      </c>
      <c r="BD107" s="1">
        <v>62.3</v>
      </c>
      <c r="BS107" s="41">
        <v>40</v>
      </c>
      <c r="BT107" s="41">
        <f t="shared" si="9"/>
        <v>0</v>
      </c>
      <c r="BU107" s="41">
        <f t="shared" si="10"/>
        <v>0</v>
      </c>
      <c r="BW107" s="2" t="str">
        <f>IF('1-5000'!$AI$9=BY107,'1-5000'!$AI$8,IF('1-5000'!$AJ$9=BY107,'1-5000'!$AJ$8,IF('1-5000'!$AK$9=BY107,'1-5000'!$AK$8,IF('1-5000'!$AI$11=BY107,'1-5000'!$AI$10,IF('1-5000'!$AJ$11=BY107,'1-5000'!$AJ$10,IF('1-5000'!$AK$11=BY107,'1-5000'!$AK$10,""))))))</f>
        <v/>
      </c>
      <c r="BX107" s="2"/>
      <c r="BY107" s="2">
        <f t="shared" si="8"/>
        <v>43</v>
      </c>
    </row>
    <row r="108" spans="40:77" x14ac:dyDescent="0.25">
      <c r="AN108">
        <f t="shared" si="5"/>
        <v>20</v>
      </c>
      <c r="AO108">
        <f t="shared" si="6"/>
        <v>78.5</v>
      </c>
      <c r="AP108">
        <f t="shared" si="7"/>
        <v>82.8</v>
      </c>
      <c r="BB108" s="1">
        <v>39</v>
      </c>
      <c r="BC108" s="1">
        <v>38</v>
      </c>
      <c r="BD108" s="1">
        <v>62.7</v>
      </c>
      <c r="BS108" s="41">
        <v>41</v>
      </c>
      <c r="BT108" s="41">
        <f t="shared" si="9"/>
        <v>0</v>
      </c>
      <c r="BU108" s="41">
        <f t="shared" si="10"/>
        <v>0</v>
      </c>
      <c r="BW108" s="2">
        <f>IF('1-5000'!$AI$9=BY108,'1-5000'!$AI$8,IF('1-5000'!$AJ$9=BY108,'1-5000'!$AJ$8,IF('1-5000'!$AK$9=BY108,'1-5000'!$AK$8,IF('1-5000'!$AI$11=BY108,'1-5000'!$AI$10,IF('1-5000'!$AJ$11=BY108,'1-5000'!$AJ$10,IF('1-5000'!$AK$11=BY108,'1-5000'!$AK$10,""))))))</f>
        <v>4</v>
      </c>
      <c r="BX108" s="2"/>
      <c r="BY108" s="2">
        <f t="shared" si="8"/>
        <v>44</v>
      </c>
    </row>
    <row r="109" spans="40:77" x14ac:dyDescent="0.25">
      <c r="AN109">
        <f t="shared" si="5"/>
        <v>21</v>
      </c>
      <c r="AO109">
        <f t="shared" si="6"/>
        <v>81</v>
      </c>
      <c r="AP109">
        <f t="shared" si="7"/>
        <v>81</v>
      </c>
      <c r="BB109" s="1">
        <v>40</v>
      </c>
      <c r="BC109" s="1">
        <v>41.2</v>
      </c>
      <c r="BD109" s="1">
        <v>62.5</v>
      </c>
      <c r="BS109" s="41">
        <v>42</v>
      </c>
      <c r="BT109" s="41">
        <f t="shared" si="9"/>
        <v>0</v>
      </c>
      <c r="BU109" s="41">
        <f t="shared" si="10"/>
        <v>0</v>
      </c>
      <c r="BW109" s="2" t="str">
        <f>IF('1-5000'!$AI$9=BY109,'1-5000'!$AI$8,IF('1-5000'!$AJ$9=BY109,'1-5000'!$AJ$8,IF('1-5000'!$AK$9=BY109,'1-5000'!$AK$8,IF('1-5000'!$AI$11=BY109,'1-5000'!$AI$10,IF('1-5000'!$AJ$11=BY109,'1-5000'!$AJ$10,IF('1-5000'!$AK$11=BY109,'1-5000'!$AK$10,""))))))</f>
        <v/>
      </c>
      <c r="BX109" s="2"/>
      <c r="BY109" s="2">
        <f t="shared" si="8"/>
        <v>45</v>
      </c>
    </row>
    <row r="110" spans="40:77" x14ac:dyDescent="0.25">
      <c r="AN110">
        <f t="shared" si="5"/>
        <v>22</v>
      </c>
      <c r="AO110">
        <f t="shared" si="6"/>
        <v>77</v>
      </c>
      <c r="AP110">
        <f t="shared" si="7"/>
        <v>77.400000000000006</v>
      </c>
      <c r="BB110" s="1">
        <v>41</v>
      </c>
      <c r="BC110" s="1">
        <v>48.5</v>
      </c>
      <c r="BD110" s="1">
        <v>62.8</v>
      </c>
      <c r="BS110" s="41">
        <v>43</v>
      </c>
      <c r="BT110" s="41">
        <f t="shared" si="9"/>
        <v>0</v>
      </c>
      <c r="BU110" s="41">
        <f t="shared" si="10"/>
        <v>0</v>
      </c>
      <c r="BW110" s="2" t="str">
        <f>IF('1-5000'!$AI$9=BY110,'1-5000'!$AI$8,IF('1-5000'!$AJ$9=BY110,'1-5000'!$AJ$8,IF('1-5000'!$AK$9=BY110,'1-5000'!$AK$8,IF('1-5000'!$AI$11=BY110,'1-5000'!$AI$10,IF('1-5000'!$AJ$11=BY110,'1-5000'!$AJ$10,IF('1-5000'!$AK$11=BY110,'1-5000'!$AK$10,""))))))</f>
        <v/>
      </c>
      <c r="BX110" s="2"/>
      <c r="BY110" s="2">
        <f t="shared" si="8"/>
        <v>46</v>
      </c>
    </row>
    <row r="111" spans="40:77" x14ac:dyDescent="0.25">
      <c r="AN111">
        <f t="shared" si="5"/>
        <v>23</v>
      </c>
      <c r="AO111">
        <f t="shared" si="6"/>
        <v>66</v>
      </c>
      <c r="AP111">
        <f t="shared" si="7"/>
        <v>80.5</v>
      </c>
      <c r="BB111" s="1">
        <v>42</v>
      </c>
      <c r="BC111" s="1">
        <v>41.2</v>
      </c>
      <c r="BD111" s="1">
        <v>59.7</v>
      </c>
      <c r="BS111" s="41">
        <v>44</v>
      </c>
      <c r="BT111" s="41">
        <f t="shared" si="9"/>
        <v>23.4</v>
      </c>
      <c r="BU111" s="41">
        <f t="shared" si="10"/>
        <v>61.5</v>
      </c>
      <c r="BW111" s="2" t="str">
        <f>IF('1-5000'!$AI$9=BY111,'1-5000'!$AI$8,IF('1-5000'!$AJ$9=BY111,'1-5000'!$AJ$8,IF('1-5000'!$AK$9=BY111,'1-5000'!$AK$8,IF('1-5000'!$AI$11=BY111,'1-5000'!$AI$10,IF('1-5000'!$AJ$11=BY111,'1-5000'!$AJ$10,IF('1-5000'!$AK$11=BY111,'1-5000'!$AK$10,""))))))</f>
        <v/>
      </c>
      <c r="BX111" s="2"/>
      <c r="BY111" s="2">
        <f t="shared" si="8"/>
        <v>47</v>
      </c>
    </row>
    <row r="112" spans="40:77" x14ac:dyDescent="0.25">
      <c r="AN112">
        <f t="shared" si="5"/>
        <v>24</v>
      </c>
      <c r="AO112">
        <f t="shared" si="6"/>
        <v>53.8</v>
      </c>
      <c r="AP112">
        <f t="shared" si="7"/>
        <v>76.8</v>
      </c>
      <c r="BB112" s="1">
        <v>43</v>
      </c>
      <c r="BC112" s="1">
        <v>40.799999999999997</v>
      </c>
      <c r="BD112" s="1">
        <v>57</v>
      </c>
      <c r="BS112" s="41">
        <v>45</v>
      </c>
      <c r="BT112" s="41">
        <f t="shared" si="9"/>
        <v>0</v>
      </c>
      <c r="BU112" s="41">
        <f t="shared" si="10"/>
        <v>0</v>
      </c>
      <c r="BW112" s="2" t="str">
        <f>IF('1-5000'!$AI$9=BY112,'1-5000'!$AI$8,IF('1-5000'!$AJ$9=BY112,'1-5000'!$AJ$8,IF('1-5000'!$AK$9=BY112,'1-5000'!$AK$8,IF('1-5000'!$AI$11=BY112,'1-5000'!$AI$10,IF('1-5000'!$AJ$11=BY112,'1-5000'!$AJ$10,IF('1-5000'!$AK$11=BY112,'1-5000'!$AK$10,""))))))</f>
        <v/>
      </c>
      <c r="BX112" s="2"/>
      <c r="BY112" s="2">
        <f t="shared" si="8"/>
        <v>48</v>
      </c>
    </row>
    <row r="113" spans="40:77" x14ac:dyDescent="0.25">
      <c r="AN113">
        <f t="shared" si="5"/>
        <v>25</v>
      </c>
      <c r="AO113">
        <f t="shared" si="6"/>
        <v>50.8</v>
      </c>
      <c r="AP113">
        <f t="shared" si="7"/>
        <v>78.099999999999994</v>
      </c>
      <c r="BB113" s="1">
        <v>44</v>
      </c>
      <c r="BC113" s="1">
        <v>33.4</v>
      </c>
      <c r="BD113" s="1">
        <v>57.5</v>
      </c>
      <c r="BS113" s="41">
        <v>46</v>
      </c>
      <c r="BT113" s="41">
        <f t="shared" si="9"/>
        <v>0</v>
      </c>
      <c r="BU113" s="41">
        <f t="shared" si="10"/>
        <v>0</v>
      </c>
      <c r="BW113" s="2" t="str">
        <f>IF('1-5000'!$AI$9=BY113,'1-5000'!$AI$8,IF('1-5000'!$AJ$9=BY113,'1-5000'!$AJ$8,IF('1-5000'!$AK$9=BY113,'1-5000'!$AK$8,IF('1-5000'!$AI$11=BY113,'1-5000'!$AI$10,IF('1-5000'!$AJ$11=BY113,'1-5000'!$AJ$10,IF('1-5000'!$AK$11=BY113,'1-5000'!$AK$10,""))))))</f>
        <v/>
      </c>
      <c r="BX113" s="2"/>
      <c r="BY113" s="2">
        <f t="shared" si="8"/>
        <v>49</v>
      </c>
    </row>
    <row r="114" spans="40:77" x14ac:dyDescent="0.25">
      <c r="AN114">
        <f t="shared" si="5"/>
        <v>26</v>
      </c>
      <c r="AO114">
        <f t="shared" si="6"/>
        <v>45.8</v>
      </c>
      <c r="AP114">
        <f t="shared" si="7"/>
        <v>74.5</v>
      </c>
      <c r="BB114" s="1">
        <v>45</v>
      </c>
      <c r="BC114" s="1">
        <v>35</v>
      </c>
      <c r="BD114" s="1">
        <v>55</v>
      </c>
      <c r="BS114" s="41">
        <v>47</v>
      </c>
      <c r="BT114" s="41">
        <f t="shared" si="9"/>
        <v>0</v>
      </c>
      <c r="BU114" s="41">
        <f t="shared" si="10"/>
        <v>0</v>
      </c>
      <c r="BW114" s="2" t="str">
        <f>IF('1-5000'!$AI$9=BY114,'1-5000'!$AI$8,IF('1-5000'!$AJ$9=BY114,'1-5000'!$AJ$8,IF('1-5000'!$AK$9=BY114,'1-5000'!$AK$8,IF('1-5000'!$AI$11=BY114,'1-5000'!$AI$10,IF('1-5000'!$AJ$11=BY114,'1-5000'!$AJ$10,IF('1-5000'!$AK$11=BY114,'1-5000'!$AK$10,""))))))</f>
        <v/>
      </c>
      <c r="BX114" s="2"/>
      <c r="BY114" s="2">
        <f t="shared" si="8"/>
        <v>50</v>
      </c>
    </row>
    <row r="115" spans="40:77" x14ac:dyDescent="0.25">
      <c r="AN115">
        <f t="shared" si="5"/>
        <v>27</v>
      </c>
      <c r="AO115">
        <f t="shared" si="6"/>
        <v>39.299999999999997</v>
      </c>
      <c r="AP115">
        <f t="shared" si="7"/>
        <v>70.2</v>
      </c>
      <c r="BB115" s="1">
        <v>46</v>
      </c>
      <c r="BC115" s="1">
        <v>39.200000000000003</v>
      </c>
      <c r="BD115" s="1">
        <v>52.5</v>
      </c>
      <c r="BS115" s="41">
        <v>48</v>
      </c>
      <c r="BT115" s="41">
        <f t="shared" si="9"/>
        <v>0</v>
      </c>
      <c r="BU115" s="41">
        <f t="shared" si="10"/>
        <v>0</v>
      </c>
      <c r="BW115" s="2" t="str">
        <f>IF('1-5000'!$AI$9=BY115,'1-5000'!$AI$8,IF('1-5000'!$AJ$9=BY115,'1-5000'!$AJ$8,IF('1-5000'!$AK$9=BY115,'1-5000'!$AK$8,IF('1-5000'!$AI$11=BY115,'1-5000'!$AI$10,IF('1-5000'!$AJ$11=BY115,'1-5000'!$AJ$10,IF('1-5000'!$AK$11=BY115,'1-5000'!$AK$10,""))))))</f>
        <v/>
      </c>
      <c r="BX115" s="2"/>
      <c r="BY115" s="2">
        <f t="shared" si="8"/>
        <v>51</v>
      </c>
    </row>
    <row r="116" spans="40:77" x14ac:dyDescent="0.25">
      <c r="AN116">
        <f t="shared" si="5"/>
        <v>28</v>
      </c>
      <c r="AO116">
        <f t="shared" si="6"/>
        <v>38.799999999999997</v>
      </c>
      <c r="AP116">
        <f t="shared" si="7"/>
        <v>72.5</v>
      </c>
      <c r="BB116" s="1">
        <v>47</v>
      </c>
      <c r="BC116" s="1">
        <v>46.5</v>
      </c>
      <c r="BD116" s="1">
        <v>53.5</v>
      </c>
      <c r="BS116" s="41">
        <v>49</v>
      </c>
      <c r="BT116" s="41">
        <f t="shared" si="9"/>
        <v>0</v>
      </c>
      <c r="BU116" s="41">
        <f t="shared" si="10"/>
        <v>0</v>
      </c>
      <c r="BW116" s="2" t="str">
        <f>IF('1-5000'!$AI$9=BY116,'1-5000'!$AI$8,IF('1-5000'!$AJ$9=BY116,'1-5000'!$AJ$8,IF('1-5000'!$AK$9=BY116,'1-5000'!$AK$8,IF('1-5000'!$AI$11=BY116,'1-5000'!$AI$10,IF('1-5000'!$AJ$11=BY116,'1-5000'!$AJ$10,IF('1-5000'!$AK$11=BY116,'1-5000'!$AK$10,""))))))</f>
        <v/>
      </c>
      <c r="BX116" s="2"/>
      <c r="BY116" s="2">
        <f t="shared" si="8"/>
        <v>52</v>
      </c>
    </row>
    <row r="117" spans="40:77" x14ac:dyDescent="0.25">
      <c r="AN117">
        <f t="shared" si="5"/>
        <v>29</v>
      </c>
      <c r="AO117">
        <f t="shared" si="6"/>
        <v>33.5</v>
      </c>
      <c r="AP117">
        <f t="shared" si="7"/>
        <v>70</v>
      </c>
      <c r="BB117" s="1">
        <v>48</v>
      </c>
      <c r="BC117" s="1">
        <v>35</v>
      </c>
      <c r="BD117" s="1">
        <v>50</v>
      </c>
      <c r="BS117" s="41">
        <v>50</v>
      </c>
      <c r="BT117" s="41">
        <f t="shared" si="9"/>
        <v>0</v>
      </c>
      <c r="BU117" s="41">
        <f t="shared" si="10"/>
        <v>0</v>
      </c>
      <c r="BW117" s="2" t="str">
        <f>IF('1-5000'!$AI$9=BY117,'1-5000'!$AI$8,IF('1-5000'!$AJ$9=BY117,'1-5000'!$AJ$8,IF('1-5000'!$AK$9=BY117,'1-5000'!$AK$8,IF('1-5000'!$AI$11=BY117,'1-5000'!$AI$10,IF('1-5000'!$AJ$11=BY117,'1-5000'!$AJ$10,IF('1-5000'!$AK$11=BY117,'1-5000'!$AK$10,""))))))</f>
        <v/>
      </c>
      <c r="BX117" s="2"/>
      <c r="BY117" s="2">
        <f t="shared" si="8"/>
        <v>53</v>
      </c>
    </row>
    <row r="118" spans="40:77" x14ac:dyDescent="0.25">
      <c r="AN118">
        <f t="shared" si="5"/>
        <v>30</v>
      </c>
      <c r="AO118">
        <f t="shared" si="6"/>
        <v>34</v>
      </c>
      <c r="AP118">
        <f t="shared" si="7"/>
        <v>72.5</v>
      </c>
      <c r="BB118" s="1">
        <v>49</v>
      </c>
      <c r="BC118" s="1">
        <v>32.799999999999997</v>
      </c>
      <c r="BD118" s="1">
        <v>46.5</v>
      </c>
      <c r="BS118" s="41">
        <v>51</v>
      </c>
      <c r="BT118" s="41">
        <f t="shared" si="9"/>
        <v>0</v>
      </c>
      <c r="BU118" s="41">
        <f t="shared" si="10"/>
        <v>0</v>
      </c>
      <c r="BW118" s="2">
        <f>IF('1-5000'!$AI$9=BY118,'1-5000'!$AI$8,IF('1-5000'!$AJ$9=BY118,'1-5000'!$AJ$8,IF('1-5000'!$AK$9=BY118,'1-5000'!$AK$8,IF('1-5000'!$AI$11=BY118,'1-5000'!$AI$10,IF('1-5000'!$AJ$11=BY118,'1-5000'!$AJ$10,IF('1-5000'!$AK$11=BY118,'1-5000'!$AK$10,""))))))</f>
        <v>5</v>
      </c>
      <c r="BX118" s="2"/>
      <c r="BY118" s="2">
        <f t="shared" si="8"/>
        <v>54</v>
      </c>
    </row>
    <row r="119" spans="40:77" x14ac:dyDescent="0.25">
      <c r="AN119">
        <f t="shared" si="5"/>
        <v>31</v>
      </c>
      <c r="AO119">
        <f t="shared" si="6"/>
        <v>27.5</v>
      </c>
      <c r="AP119">
        <f t="shared" si="7"/>
        <v>73</v>
      </c>
      <c r="BB119" s="1">
        <v>50</v>
      </c>
      <c r="BC119" s="1">
        <v>35.5</v>
      </c>
      <c r="BD119" s="1">
        <v>42</v>
      </c>
      <c r="BS119" s="41">
        <v>52</v>
      </c>
      <c r="BT119" s="41">
        <f t="shared" si="9"/>
        <v>0</v>
      </c>
      <c r="BU119" s="41">
        <f t="shared" si="10"/>
        <v>0</v>
      </c>
      <c r="BW119" s="2" t="str">
        <f>IF('1-5000'!$AI$9=BY119,'1-5000'!$AI$8,IF('1-5000'!$AJ$9=BY119,'1-5000'!$AJ$8,IF('1-5000'!$AK$9=BY119,'1-5000'!$AK$8,IF('1-5000'!$AI$11=BY119,'1-5000'!$AI$10,IF('1-5000'!$AJ$11=BY119,'1-5000'!$AJ$10,IF('1-5000'!$AK$11=BY119,'1-5000'!$AK$10,""))))))</f>
        <v/>
      </c>
      <c r="BX119" s="2"/>
      <c r="BY119" s="2">
        <f t="shared" si="8"/>
        <v>55</v>
      </c>
    </row>
    <row r="120" spans="40:77" x14ac:dyDescent="0.25">
      <c r="AN120">
        <f t="shared" si="5"/>
        <v>32</v>
      </c>
      <c r="AO120">
        <f t="shared" si="6"/>
        <v>23.5</v>
      </c>
      <c r="AP120">
        <f t="shared" si="7"/>
        <v>71</v>
      </c>
      <c r="BB120" s="1">
        <v>51</v>
      </c>
      <c r="BC120" s="1">
        <v>41</v>
      </c>
      <c r="BD120" s="1">
        <v>47.8</v>
      </c>
      <c r="BS120" s="41">
        <v>53</v>
      </c>
      <c r="BT120" s="41">
        <f t="shared" si="9"/>
        <v>0</v>
      </c>
      <c r="BU120" s="41">
        <f t="shared" si="10"/>
        <v>0</v>
      </c>
      <c r="BW120" s="2" t="str">
        <f>IF('1-5000'!$AI$9=BY120,'1-5000'!$AI$8,IF('1-5000'!$AJ$9=BY120,'1-5000'!$AJ$8,IF('1-5000'!$AK$9=BY120,'1-5000'!$AK$8,IF('1-5000'!$AI$11=BY120,'1-5000'!$AI$10,IF('1-5000'!$AJ$11=BY120,'1-5000'!$AJ$10,IF('1-5000'!$AK$11=BY120,'1-5000'!$AK$10,""))))))</f>
        <v/>
      </c>
      <c r="BX120" s="2"/>
      <c r="BY120" s="2">
        <f t="shared" si="8"/>
        <v>56</v>
      </c>
    </row>
    <row r="121" spans="40:77" x14ac:dyDescent="0.25">
      <c r="AN121">
        <f t="shared" ref="AN121:AN152" si="11">BB102</f>
        <v>33</v>
      </c>
      <c r="AO121">
        <f t="shared" ref="AO121:AO152" si="12">(BC102+$AO$85)*$AN$85</f>
        <v>25</v>
      </c>
      <c r="AP121">
        <f t="shared" ref="AP121:AP152" si="13">(BD102+$AP$85)*$AN$85</f>
        <v>73</v>
      </c>
      <c r="BB121" s="1">
        <v>52</v>
      </c>
      <c r="BC121" s="1">
        <v>40</v>
      </c>
      <c r="BD121" s="1">
        <v>44.5</v>
      </c>
      <c r="BS121" s="41">
        <v>54</v>
      </c>
      <c r="BT121" s="41">
        <f t="shared" si="9"/>
        <v>40.5</v>
      </c>
      <c r="BU121" s="41">
        <f t="shared" si="10"/>
        <v>53</v>
      </c>
      <c r="BW121" s="2" t="str">
        <f>IF('1-5000'!$AI$9=BY121,'1-5000'!$AI$8,IF('1-5000'!$AJ$9=BY121,'1-5000'!$AJ$8,IF('1-5000'!$AK$9=BY121,'1-5000'!$AK$8,IF('1-5000'!$AI$11=BY121,'1-5000'!$AI$10,IF('1-5000'!$AJ$11=BY121,'1-5000'!$AJ$10,IF('1-5000'!$AK$11=BY121,'1-5000'!$AK$10,""))))))</f>
        <v/>
      </c>
      <c r="BX121" s="2"/>
      <c r="BY121" s="2">
        <f t="shared" si="8"/>
        <v>57</v>
      </c>
    </row>
    <row r="122" spans="40:77" x14ac:dyDescent="0.25">
      <c r="AN122">
        <f t="shared" si="11"/>
        <v>34</v>
      </c>
      <c r="AO122">
        <f t="shared" si="12"/>
        <v>23</v>
      </c>
      <c r="AP122">
        <f t="shared" si="13"/>
        <v>73.5</v>
      </c>
      <c r="BB122" s="1">
        <v>53</v>
      </c>
      <c r="BC122" s="1">
        <v>44</v>
      </c>
      <c r="BD122" s="1">
        <v>44.5</v>
      </c>
      <c r="BS122" s="41">
        <v>55</v>
      </c>
      <c r="BT122" s="41">
        <f t="shared" si="9"/>
        <v>0</v>
      </c>
      <c r="BU122" s="41">
        <f t="shared" si="10"/>
        <v>0</v>
      </c>
      <c r="BW122" s="2" t="str">
        <f>IF('1-5000'!$AI$9=BY122,'1-5000'!$AI$8,IF('1-5000'!$AJ$9=BY122,'1-5000'!$AJ$8,IF('1-5000'!$AK$9=BY122,'1-5000'!$AK$8,IF('1-5000'!$AI$11=BY122,'1-5000'!$AI$10,IF('1-5000'!$AJ$11=BY122,'1-5000'!$AJ$10,IF('1-5000'!$AK$11=BY122,'1-5000'!$AK$10,""))))))</f>
        <v/>
      </c>
      <c r="BX122" s="2"/>
      <c r="BY122" s="2">
        <f t="shared" si="8"/>
        <v>58</v>
      </c>
    </row>
    <row r="123" spans="40:77" x14ac:dyDescent="0.25">
      <c r="AN123">
        <f t="shared" si="11"/>
        <v>35</v>
      </c>
      <c r="AO123">
        <f t="shared" si="12"/>
        <v>21</v>
      </c>
      <c r="AP123">
        <f t="shared" si="13"/>
        <v>74.5</v>
      </c>
      <c r="BB123" s="1">
        <v>54</v>
      </c>
      <c r="BC123" s="1">
        <v>50.5</v>
      </c>
      <c r="BD123" s="1">
        <v>49</v>
      </c>
      <c r="BS123" s="41">
        <v>56</v>
      </c>
      <c r="BT123" s="41">
        <f t="shared" si="9"/>
        <v>0</v>
      </c>
      <c r="BU123" s="41">
        <f t="shared" si="10"/>
        <v>0</v>
      </c>
      <c r="BW123" s="2" t="str">
        <f>IF('1-5000'!$AI$9=BY123,'1-5000'!$AI$8,IF('1-5000'!$AJ$9=BY123,'1-5000'!$AJ$8,IF('1-5000'!$AK$9=BY123,'1-5000'!$AK$8,IF('1-5000'!$AI$11=BY123,'1-5000'!$AI$10,IF('1-5000'!$AJ$11=BY123,'1-5000'!$AJ$10,IF('1-5000'!$AK$11=BY123,'1-5000'!$AK$10,""))))))</f>
        <v/>
      </c>
      <c r="BX123" s="2"/>
      <c r="BY123" s="2">
        <f t="shared" si="8"/>
        <v>59</v>
      </c>
    </row>
    <row r="124" spans="40:77" x14ac:dyDescent="0.25">
      <c r="AN124">
        <f t="shared" si="11"/>
        <v>36</v>
      </c>
      <c r="AO124">
        <f t="shared" si="12"/>
        <v>14</v>
      </c>
      <c r="AP124">
        <f t="shared" si="13"/>
        <v>70.5</v>
      </c>
      <c r="BB124" s="1">
        <v>55</v>
      </c>
      <c r="BC124" s="1">
        <v>66.5</v>
      </c>
      <c r="BD124" s="1">
        <v>50.5</v>
      </c>
      <c r="BS124" s="41">
        <v>57</v>
      </c>
      <c r="BT124" s="41">
        <f t="shared" si="9"/>
        <v>0</v>
      </c>
      <c r="BU124" s="41">
        <f t="shared" si="10"/>
        <v>0</v>
      </c>
      <c r="BW124" s="2" t="str">
        <f>IF('1-5000'!$AI$9=BY124,'1-5000'!$AI$8,IF('1-5000'!$AJ$9=BY124,'1-5000'!$AJ$8,IF('1-5000'!$AK$9=BY124,'1-5000'!$AK$8,IF('1-5000'!$AI$11=BY124,'1-5000'!$AI$10,IF('1-5000'!$AJ$11=BY124,'1-5000'!$AJ$10,IF('1-5000'!$AK$11=BY124,'1-5000'!$AK$10,""))))))</f>
        <v/>
      </c>
      <c r="BX124" s="2"/>
      <c r="BY124" s="2">
        <f t="shared" si="8"/>
        <v>60</v>
      </c>
    </row>
    <row r="125" spans="40:77" x14ac:dyDescent="0.25">
      <c r="AN125">
        <f t="shared" si="11"/>
        <v>37</v>
      </c>
      <c r="AO125">
        <f t="shared" si="12"/>
        <v>22.299999999999997</v>
      </c>
      <c r="AP125">
        <f t="shared" si="13"/>
        <v>66.400000000000006</v>
      </c>
      <c r="BB125" s="1">
        <v>56</v>
      </c>
      <c r="BC125" s="1">
        <v>60</v>
      </c>
      <c r="BD125" s="1">
        <v>46.2</v>
      </c>
      <c r="BS125" s="41">
        <v>58</v>
      </c>
      <c r="BT125" s="41">
        <f t="shared" si="9"/>
        <v>0</v>
      </c>
      <c r="BU125" s="41">
        <f t="shared" si="10"/>
        <v>0</v>
      </c>
      <c r="BW125" s="2" t="str">
        <f>IF('1-5000'!$AI$9=BY125,'1-5000'!$AI$8,IF('1-5000'!$AJ$9=BY125,'1-5000'!$AJ$8,IF('1-5000'!$AK$9=BY125,'1-5000'!$AK$8,IF('1-5000'!$AI$11=BY125,'1-5000'!$AI$10,IF('1-5000'!$AJ$11=BY125,'1-5000'!$AJ$10,IF('1-5000'!$AK$11=BY125,'1-5000'!$AK$10,""))))))</f>
        <v/>
      </c>
      <c r="BX125" s="2"/>
      <c r="BY125" s="2">
        <f t="shared" si="8"/>
        <v>61</v>
      </c>
    </row>
    <row r="126" spans="40:77" x14ac:dyDescent="0.25">
      <c r="AN126">
        <f t="shared" si="11"/>
        <v>38</v>
      </c>
      <c r="AO126">
        <f t="shared" si="12"/>
        <v>25</v>
      </c>
      <c r="AP126">
        <f t="shared" si="13"/>
        <v>66.3</v>
      </c>
      <c r="BB126" s="1">
        <v>57</v>
      </c>
      <c r="BC126" s="1">
        <v>51</v>
      </c>
      <c r="BD126" s="1">
        <v>42.5</v>
      </c>
      <c r="BS126" s="41">
        <v>59</v>
      </c>
      <c r="BT126" s="41">
        <f t="shared" si="9"/>
        <v>0</v>
      </c>
      <c r="BU126" s="41">
        <f t="shared" si="10"/>
        <v>0</v>
      </c>
      <c r="BW126" s="2" t="str">
        <f>IF('1-5000'!$AI$9=BY126,'1-5000'!$AI$8,IF('1-5000'!$AJ$9=BY126,'1-5000'!$AJ$8,IF('1-5000'!$AK$9=BY126,'1-5000'!$AK$8,IF('1-5000'!$AI$11=BY126,'1-5000'!$AI$10,IF('1-5000'!$AJ$11=BY126,'1-5000'!$AJ$10,IF('1-5000'!$AK$11=BY126,'1-5000'!$AK$10,""))))))</f>
        <v/>
      </c>
      <c r="BX126" s="2"/>
      <c r="BY126" s="2">
        <f t="shared" si="8"/>
        <v>62</v>
      </c>
    </row>
    <row r="127" spans="40:77" x14ac:dyDescent="0.25">
      <c r="AN127">
        <f t="shared" si="11"/>
        <v>39</v>
      </c>
      <c r="AO127">
        <f t="shared" si="12"/>
        <v>28</v>
      </c>
      <c r="AP127">
        <f t="shared" si="13"/>
        <v>66.7</v>
      </c>
      <c r="BB127" s="1">
        <v>58</v>
      </c>
      <c r="BC127" s="1">
        <v>48.4</v>
      </c>
      <c r="BD127" s="1">
        <v>40</v>
      </c>
      <c r="BS127" s="41">
        <v>60</v>
      </c>
      <c r="BT127" s="41">
        <f t="shared" si="9"/>
        <v>0</v>
      </c>
      <c r="BU127" s="41">
        <f t="shared" si="10"/>
        <v>0</v>
      </c>
      <c r="BW127" s="2" t="str">
        <f>IF('1-5000'!$AI$9=BY127,'1-5000'!$AI$8,IF('1-5000'!$AJ$9=BY127,'1-5000'!$AJ$8,IF('1-5000'!$AK$9=BY127,'1-5000'!$AK$8,IF('1-5000'!$AI$11=BY127,'1-5000'!$AI$10,IF('1-5000'!$AJ$11=BY127,'1-5000'!$AJ$10,IF('1-5000'!$AK$11=BY127,'1-5000'!$AK$10,""))))))</f>
        <v/>
      </c>
      <c r="BX127" s="2"/>
      <c r="BY127" s="2">
        <f t="shared" si="8"/>
        <v>63</v>
      </c>
    </row>
    <row r="128" spans="40:77" x14ac:dyDescent="0.25">
      <c r="AN128">
        <f t="shared" si="11"/>
        <v>40</v>
      </c>
      <c r="AO128">
        <f t="shared" si="12"/>
        <v>31.200000000000003</v>
      </c>
      <c r="AP128">
        <f t="shared" si="13"/>
        <v>66.5</v>
      </c>
      <c r="BB128" s="1">
        <v>59</v>
      </c>
      <c r="BC128" s="1">
        <v>48.4</v>
      </c>
      <c r="BD128" s="1">
        <v>38</v>
      </c>
      <c r="BS128" s="41">
        <v>61</v>
      </c>
      <c r="BT128" s="41">
        <f t="shared" si="9"/>
        <v>0</v>
      </c>
      <c r="BU128" s="41">
        <f t="shared" si="10"/>
        <v>0</v>
      </c>
      <c r="BW128" s="2" t="str">
        <f>IF('1-5000'!$AI$9=BY128,'1-5000'!$AI$8,IF('1-5000'!$AJ$9=BY128,'1-5000'!$AJ$8,IF('1-5000'!$AK$9=BY128,'1-5000'!$AK$8,IF('1-5000'!$AI$11=BY128,'1-5000'!$AI$10,IF('1-5000'!$AJ$11=BY128,'1-5000'!$AJ$10,IF('1-5000'!$AK$11=BY128,'1-5000'!$AK$10,""))))))</f>
        <v/>
      </c>
      <c r="BX128" s="2"/>
      <c r="BY128" s="2">
        <f t="shared" si="8"/>
        <v>64</v>
      </c>
    </row>
    <row r="129" spans="40:77" x14ac:dyDescent="0.25">
      <c r="AN129">
        <f t="shared" si="11"/>
        <v>41</v>
      </c>
      <c r="AO129">
        <f t="shared" si="12"/>
        <v>38.5</v>
      </c>
      <c r="AP129">
        <f t="shared" si="13"/>
        <v>66.8</v>
      </c>
      <c r="BB129" s="1">
        <v>60</v>
      </c>
      <c r="BC129" s="1">
        <v>41</v>
      </c>
      <c r="BD129" s="1">
        <v>37.5</v>
      </c>
      <c r="BS129" s="41">
        <v>62</v>
      </c>
      <c r="BT129" s="41">
        <f t="shared" si="9"/>
        <v>0</v>
      </c>
      <c r="BU129" s="41">
        <f t="shared" si="10"/>
        <v>0</v>
      </c>
      <c r="BW129" s="2" t="str">
        <f>IF('1-5000'!$AI$9=BY129,'1-5000'!$AI$8,IF('1-5000'!$AJ$9=BY129,'1-5000'!$AJ$8,IF('1-5000'!$AK$9=BY129,'1-5000'!$AK$8,IF('1-5000'!$AI$11=BY129,'1-5000'!$AI$10,IF('1-5000'!$AJ$11=BY129,'1-5000'!$AJ$10,IF('1-5000'!$AK$11=BY129,'1-5000'!$AK$10,""))))))</f>
        <v/>
      </c>
      <c r="BX129" s="2"/>
      <c r="BY129" s="2">
        <f t="shared" si="8"/>
        <v>65</v>
      </c>
    </row>
    <row r="130" spans="40:77" x14ac:dyDescent="0.25">
      <c r="AN130">
        <f t="shared" si="11"/>
        <v>42</v>
      </c>
      <c r="AO130">
        <f t="shared" si="12"/>
        <v>31.200000000000003</v>
      </c>
      <c r="AP130">
        <f t="shared" si="13"/>
        <v>63.7</v>
      </c>
      <c r="BB130" s="1">
        <v>61</v>
      </c>
      <c r="BC130" s="1">
        <v>58.2</v>
      </c>
      <c r="BD130" s="1">
        <v>38.5</v>
      </c>
      <c r="BS130" s="41">
        <v>63</v>
      </c>
      <c r="BT130" s="41">
        <f t="shared" si="9"/>
        <v>0</v>
      </c>
      <c r="BU130" s="41">
        <f t="shared" si="10"/>
        <v>0</v>
      </c>
      <c r="BW130" s="2" t="str">
        <f>IF('1-5000'!$AI$9=BY130,'1-5000'!$AI$8,IF('1-5000'!$AJ$9=BY130,'1-5000'!$AJ$8,IF('1-5000'!$AK$9=BY130,'1-5000'!$AK$8,IF('1-5000'!$AI$11=BY130,'1-5000'!$AI$10,IF('1-5000'!$AJ$11=BY130,'1-5000'!$AJ$10,IF('1-5000'!$AK$11=BY130,'1-5000'!$AK$10,""))))))</f>
        <v/>
      </c>
      <c r="BX130" s="2"/>
      <c r="BY130" s="2">
        <f t="shared" ref="BY130:BY140" si="14">BY129+1</f>
        <v>66</v>
      </c>
    </row>
    <row r="131" spans="40:77" x14ac:dyDescent="0.25">
      <c r="AN131">
        <f t="shared" si="11"/>
        <v>43</v>
      </c>
      <c r="AO131">
        <f t="shared" si="12"/>
        <v>30.799999999999997</v>
      </c>
      <c r="AP131">
        <f t="shared" si="13"/>
        <v>61</v>
      </c>
      <c r="BB131" s="1">
        <v>62</v>
      </c>
      <c r="BC131" s="1">
        <v>74</v>
      </c>
      <c r="BD131" s="1">
        <v>47</v>
      </c>
      <c r="BS131" s="41">
        <v>64</v>
      </c>
      <c r="BT131" s="41">
        <f t="shared" si="9"/>
        <v>0</v>
      </c>
      <c r="BU131" s="41">
        <f t="shared" si="10"/>
        <v>0</v>
      </c>
      <c r="BW131" s="2" t="str">
        <f>IF('1-5000'!$AI$9=BY131,'1-5000'!$AI$8,IF('1-5000'!$AJ$9=BY131,'1-5000'!$AJ$8,IF('1-5000'!$AK$9=BY131,'1-5000'!$AK$8,IF('1-5000'!$AI$11=BY131,'1-5000'!$AI$10,IF('1-5000'!$AJ$11=BY131,'1-5000'!$AJ$10,IF('1-5000'!$AK$11=BY131,'1-5000'!$AK$10,""))))))</f>
        <v/>
      </c>
      <c r="BX131" s="2"/>
      <c r="BY131" s="2">
        <f t="shared" si="14"/>
        <v>67</v>
      </c>
    </row>
    <row r="132" spans="40:77" x14ac:dyDescent="0.25">
      <c r="AN132">
        <f t="shared" si="11"/>
        <v>44</v>
      </c>
      <c r="AO132">
        <f t="shared" si="12"/>
        <v>23.4</v>
      </c>
      <c r="AP132">
        <f t="shared" si="13"/>
        <v>61.5</v>
      </c>
      <c r="BB132" s="1">
        <v>63</v>
      </c>
      <c r="BC132" s="1">
        <v>58.3</v>
      </c>
      <c r="BD132" s="1">
        <v>24.8</v>
      </c>
      <c r="BS132" s="41">
        <v>65</v>
      </c>
      <c r="BT132" s="41">
        <f t="shared" ref="BT132:BT143" si="15">IF($AI$9=BS132,AO153,IF($AJ$9=BS132,AO153,IF($AK$9=BS132,AO153,IF($AI$11=BS132,AO153,IF($AJ$11=BS132,AO153,IF($AK$11=BS132,AO153,0))))))</f>
        <v>0</v>
      </c>
      <c r="BU132" s="41">
        <f t="shared" ref="BU132:BU143" si="16">IF($AI$9=BS132,AP153,IF($AJ$9=BS132,AP153,IF($AK$9=BS132,AP153,IF($AI$11=BS132,AP153,IF($AJ$11=BS132,AP153,IF($AK$11=BS132,AP153,0))))))</f>
        <v>0</v>
      </c>
      <c r="BW132" s="2" t="str">
        <f>IF('1-5000'!$AI$9=BY132,'1-5000'!$AI$8,IF('1-5000'!$AJ$9=BY132,'1-5000'!$AJ$8,IF('1-5000'!$AK$9=BY132,'1-5000'!$AK$8,IF('1-5000'!$AI$11=BY132,'1-5000'!$AI$10,IF('1-5000'!$AJ$11=BY132,'1-5000'!$AJ$10,IF('1-5000'!$AK$11=BY132,'1-5000'!$AK$10,""))))))</f>
        <v/>
      </c>
      <c r="BX132" s="2"/>
      <c r="BY132" s="2">
        <f t="shared" si="14"/>
        <v>68</v>
      </c>
    </row>
    <row r="133" spans="40:77" x14ac:dyDescent="0.25">
      <c r="AN133">
        <f t="shared" si="11"/>
        <v>45</v>
      </c>
      <c r="AO133">
        <f t="shared" si="12"/>
        <v>25</v>
      </c>
      <c r="AP133">
        <f t="shared" si="13"/>
        <v>59</v>
      </c>
      <c r="BB133" s="1">
        <v>64</v>
      </c>
      <c r="BC133" s="1">
        <v>50</v>
      </c>
      <c r="BD133" s="1">
        <v>31</v>
      </c>
      <c r="BS133" s="41">
        <v>66</v>
      </c>
      <c r="BT133" s="41">
        <f t="shared" si="15"/>
        <v>0</v>
      </c>
      <c r="BU133" s="41">
        <f t="shared" si="16"/>
        <v>0</v>
      </c>
      <c r="BW133" s="2" t="str">
        <f>IF('1-5000'!$AI$9=BY133,'1-5000'!$AI$8,IF('1-5000'!$AJ$9=BY133,'1-5000'!$AJ$8,IF('1-5000'!$AK$9=BY133,'1-5000'!$AK$8,IF('1-5000'!$AI$11=BY133,'1-5000'!$AI$10,IF('1-5000'!$AJ$11=BY133,'1-5000'!$AJ$10,IF('1-5000'!$AK$11=BY133,'1-5000'!$AK$10,""))))))</f>
        <v/>
      </c>
      <c r="BX133" s="2"/>
      <c r="BY133" s="2">
        <f t="shared" si="14"/>
        <v>69</v>
      </c>
    </row>
    <row r="134" spans="40:77" x14ac:dyDescent="0.25">
      <c r="AN134">
        <f t="shared" si="11"/>
        <v>46</v>
      </c>
      <c r="AO134">
        <f t="shared" si="12"/>
        <v>29.200000000000003</v>
      </c>
      <c r="AP134">
        <f t="shared" si="13"/>
        <v>56.5</v>
      </c>
      <c r="BB134" s="1">
        <v>65</v>
      </c>
      <c r="BC134" s="1">
        <v>53.4</v>
      </c>
      <c r="BD134" s="1">
        <v>22.2</v>
      </c>
      <c r="BS134" s="41">
        <v>67</v>
      </c>
      <c r="BT134" s="41">
        <f t="shared" si="15"/>
        <v>0</v>
      </c>
      <c r="BU134" s="41">
        <f t="shared" si="16"/>
        <v>0</v>
      </c>
      <c r="BW134" s="2" t="str">
        <f>IF('1-5000'!$AI$9=BY134,'1-5000'!$AI$8,IF('1-5000'!$AJ$9=BY134,'1-5000'!$AJ$8,IF('1-5000'!$AK$9=BY134,'1-5000'!$AK$8,IF('1-5000'!$AI$11=BY134,'1-5000'!$AI$10,IF('1-5000'!$AJ$11=BY134,'1-5000'!$AJ$10,IF('1-5000'!$AK$11=BY134,'1-5000'!$AK$10,""))))))</f>
        <v/>
      </c>
      <c r="BX134" s="2"/>
      <c r="BY134" s="2">
        <f t="shared" si="14"/>
        <v>70</v>
      </c>
    </row>
    <row r="135" spans="40:77" x14ac:dyDescent="0.25">
      <c r="AN135">
        <f t="shared" si="11"/>
        <v>47</v>
      </c>
      <c r="AO135">
        <f t="shared" si="12"/>
        <v>36.5</v>
      </c>
      <c r="AP135">
        <f t="shared" si="13"/>
        <v>57.5</v>
      </c>
      <c r="BB135" s="1">
        <v>66</v>
      </c>
      <c r="BC135" s="1">
        <v>55.2</v>
      </c>
      <c r="BD135" s="1">
        <v>19.600000000000001</v>
      </c>
      <c r="BS135" s="41">
        <v>68</v>
      </c>
      <c r="BT135" s="41">
        <f t="shared" si="15"/>
        <v>0</v>
      </c>
      <c r="BU135" s="41">
        <f t="shared" si="16"/>
        <v>0</v>
      </c>
      <c r="BW135" s="2" t="str">
        <f>IF('1-5000'!$AI$9=BY135,'1-5000'!$AI$8,IF('1-5000'!$AJ$9=BY135,'1-5000'!$AJ$8,IF('1-5000'!$AK$9=BY135,'1-5000'!$AK$8,IF('1-5000'!$AI$11=BY135,'1-5000'!$AI$10,IF('1-5000'!$AJ$11=BY135,'1-5000'!$AJ$10,IF('1-5000'!$AK$11=BY135,'1-5000'!$AK$10,""))))))</f>
        <v/>
      </c>
      <c r="BX135" s="2"/>
      <c r="BY135" s="2">
        <f t="shared" si="14"/>
        <v>71</v>
      </c>
    </row>
    <row r="136" spans="40:77" x14ac:dyDescent="0.25">
      <c r="AN136">
        <f t="shared" si="11"/>
        <v>48</v>
      </c>
      <c r="AO136">
        <f t="shared" si="12"/>
        <v>25</v>
      </c>
      <c r="AP136">
        <f t="shared" si="13"/>
        <v>54</v>
      </c>
      <c r="BB136" s="1">
        <v>67</v>
      </c>
      <c r="BC136" s="1">
        <v>48.8</v>
      </c>
      <c r="BD136" s="1">
        <v>19.8</v>
      </c>
      <c r="BS136" s="41">
        <v>69</v>
      </c>
      <c r="BT136" s="41">
        <f t="shared" si="15"/>
        <v>0</v>
      </c>
      <c r="BU136" s="41">
        <f t="shared" si="16"/>
        <v>0</v>
      </c>
      <c r="BW136" s="2" t="str">
        <f>IF('1-5000'!$AI$9=BY136,'1-5000'!$AI$8,IF('1-5000'!$AJ$9=BY136,'1-5000'!$AJ$8,IF('1-5000'!$AK$9=BY136,'1-5000'!$AK$8,IF('1-5000'!$AI$11=BY136,'1-5000'!$AI$10,IF('1-5000'!$AJ$11=BY136,'1-5000'!$AJ$10,IF('1-5000'!$AK$11=BY136,'1-5000'!$AK$10,""))))))</f>
        <v/>
      </c>
      <c r="BX136" s="2"/>
      <c r="BY136" s="2">
        <f t="shared" si="14"/>
        <v>72</v>
      </c>
    </row>
    <row r="137" spans="40:77" x14ac:dyDescent="0.25">
      <c r="AN137">
        <f t="shared" si="11"/>
        <v>49</v>
      </c>
      <c r="AO137">
        <f t="shared" si="12"/>
        <v>22.799999999999997</v>
      </c>
      <c r="AP137">
        <f t="shared" si="13"/>
        <v>50.5</v>
      </c>
      <c r="BB137" s="1">
        <v>68</v>
      </c>
      <c r="BC137" s="1">
        <v>45</v>
      </c>
      <c r="BD137" s="1">
        <v>15</v>
      </c>
      <c r="BS137" s="41">
        <v>70</v>
      </c>
      <c r="BT137" s="41">
        <f t="shared" si="15"/>
        <v>0</v>
      </c>
      <c r="BU137" s="41">
        <f t="shared" si="16"/>
        <v>0</v>
      </c>
      <c r="BW137" s="2" t="str">
        <f>IF('1-5000'!$AI$9=BY137,'1-5000'!$AI$8,IF('1-5000'!$AJ$9=BY137,'1-5000'!$AJ$8,IF('1-5000'!$AK$9=BY137,'1-5000'!$AK$8,IF('1-5000'!$AI$11=BY137,'1-5000'!$AI$10,IF('1-5000'!$AJ$11=BY137,'1-5000'!$AJ$10,IF('1-5000'!$AK$11=BY137,'1-5000'!$AK$10,""))))))</f>
        <v/>
      </c>
      <c r="BX137" s="2"/>
      <c r="BY137" s="2">
        <f t="shared" si="14"/>
        <v>73</v>
      </c>
    </row>
    <row r="138" spans="40:77" x14ac:dyDescent="0.25">
      <c r="AN138">
        <f t="shared" si="11"/>
        <v>50</v>
      </c>
      <c r="AO138">
        <f t="shared" si="12"/>
        <v>25.5</v>
      </c>
      <c r="AP138">
        <f t="shared" si="13"/>
        <v>46</v>
      </c>
      <c r="BB138" s="1">
        <v>69</v>
      </c>
      <c r="BC138" s="1">
        <v>45</v>
      </c>
      <c r="BD138" s="1">
        <v>26</v>
      </c>
      <c r="BS138" s="41">
        <v>71</v>
      </c>
      <c r="BT138" s="41">
        <f t="shared" si="15"/>
        <v>0</v>
      </c>
      <c r="BU138" s="41">
        <f t="shared" si="16"/>
        <v>0</v>
      </c>
      <c r="BW138" s="2" t="str">
        <f>IF('1-5000'!$AI$9=BY138,'1-5000'!$AI$8,IF('1-5000'!$AJ$9=BY138,'1-5000'!$AJ$8,IF('1-5000'!$AK$9=BY138,'1-5000'!$AK$8,IF('1-5000'!$AI$11=BY138,'1-5000'!$AI$10,IF('1-5000'!$AJ$11=BY138,'1-5000'!$AJ$10,IF('1-5000'!$AK$11=BY138,'1-5000'!$AK$10,""))))))</f>
        <v/>
      </c>
      <c r="BX138" s="2"/>
      <c r="BY138" s="2">
        <f t="shared" si="14"/>
        <v>74</v>
      </c>
    </row>
    <row r="139" spans="40:77" x14ac:dyDescent="0.25">
      <c r="AN139">
        <f t="shared" si="11"/>
        <v>51</v>
      </c>
      <c r="AO139">
        <f t="shared" si="12"/>
        <v>31</v>
      </c>
      <c r="AP139">
        <f t="shared" si="13"/>
        <v>51.8</v>
      </c>
      <c r="BB139" s="1">
        <v>70</v>
      </c>
      <c r="BC139" s="1">
        <v>38.5</v>
      </c>
      <c r="BD139" s="1">
        <v>27.5</v>
      </c>
      <c r="BS139" s="41">
        <v>72</v>
      </c>
      <c r="BT139" s="41">
        <f t="shared" si="15"/>
        <v>0</v>
      </c>
      <c r="BU139" s="41">
        <f t="shared" si="16"/>
        <v>0</v>
      </c>
      <c r="BW139" s="2">
        <f>IF('1-5000'!$AI$9=BY139,'1-5000'!$AI$8,IF('1-5000'!$AJ$9=BY139,'1-5000'!$AJ$8,IF('1-5000'!$AK$9=BY139,'1-5000'!$AK$8,IF('1-5000'!$AI$11=BY139,'1-5000'!$AI$10,IF('1-5000'!$AJ$11=BY139,'1-5000'!$AJ$10,IF('1-5000'!$AK$11=BY139,'1-5000'!$AK$10,""))))))</f>
        <v>6</v>
      </c>
      <c r="BX139" s="2"/>
      <c r="BY139" s="2">
        <f t="shared" si="14"/>
        <v>75</v>
      </c>
    </row>
    <row r="140" spans="40:77" x14ac:dyDescent="0.25">
      <c r="AN140">
        <f t="shared" si="11"/>
        <v>52</v>
      </c>
      <c r="AO140">
        <f t="shared" si="12"/>
        <v>30</v>
      </c>
      <c r="AP140">
        <f t="shared" si="13"/>
        <v>48.5</v>
      </c>
      <c r="BB140" s="1">
        <v>71</v>
      </c>
      <c r="BC140" s="1">
        <v>36</v>
      </c>
      <c r="BD140" s="1">
        <v>27</v>
      </c>
      <c r="BS140" s="41">
        <v>73</v>
      </c>
      <c r="BT140" s="41">
        <f t="shared" si="15"/>
        <v>0</v>
      </c>
      <c r="BU140" s="41">
        <f t="shared" si="16"/>
        <v>0</v>
      </c>
      <c r="BW140" s="2" t="str">
        <f>IF('1-5000'!$AI$9=BY140,'1-5000'!$AI$8,IF('1-5000'!$AJ$9=BY140,'1-5000'!$AJ$8,IF('1-5000'!$AK$9=BY140,'1-5000'!$AK$8,IF('1-5000'!$AI$11=BY140,'1-5000'!$AI$10,IF('1-5000'!$AJ$11=BY140,'1-5000'!$AJ$10,IF('1-5000'!$AK$11=BY140,'1-5000'!$AK$10,""))))))</f>
        <v/>
      </c>
      <c r="BX140" s="2"/>
      <c r="BY140" s="2">
        <f t="shared" si="14"/>
        <v>76</v>
      </c>
    </row>
    <row r="141" spans="40:77" x14ac:dyDescent="0.25">
      <c r="AN141">
        <f t="shared" si="11"/>
        <v>53</v>
      </c>
      <c r="AO141">
        <f t="shared" si="12"/>
        <v>34</v>
      </c>
      <c r="AP141">
        <f t="shared" si="13"/>
        <v>48.5</v>
      </c>
      <c r="BB141" s="1">
        <v>72</v>
      </c>
      <c r="BC141" s="1">
        <v>33</v>
      </c>
      <c r="BD141" s="1">
        <v>24</v>
      </c>
      <c r="BS141" s="41">
        <v>74</v>
      </c>
      <c r="BT141" s="41">
        <f t="shared" si="15"/>
        <v>0</v>
      </c>
      <c r="BU141" s="41">
        <f t="shared" si="16"/>
        <v>0</v>
      </c>
    </row>
    <row r="142" spans="40:77" x14ac:dyDescent="0.25">
      <c r="AN142">
        <f t="shared" si="11"/>
        <v>54</v>
      </c>
      <c r="AO142">
        <f t="shared" si="12"/>
        <v>40.5</v>
      </c>
      <c r="AP142">
        <f t="shared" si="13"/>
        <v>53</v>
      </c>
      <c r="BB142" s="1">
        <v>73</v>
      </c>
      <c r="BC142" s="1">
        <v>29.5</v>
      </c>
      <c r="BD142" s="1">
        <v>22</v>
      </c>
      <c r="BS142" s="41">
        <v>75</v>
      </c>
      <c r="BT142" s="41">
        <f t="shared" si="15"/>
        <v>5.8000000000000007</v>
      </c>
      <c r="BU142" s="41">
        <f t="shared" si="16"/>
        <v>41.5</v>
      </c>
    </row>
    <row r="143" spans="40:77" x14ac:dyDescent="0.25">
      <c r="AN143">
        <f t="shared" si="11"/>
        <v>55</v>
      </c>
      <c r="AO143">
        <f t="shared" si="12"/>
        <v>56.5</v>
      </c>
      <c r="AP143">
        <f t="shared" si="13"/>
        <v>54.5</v>
      </c>
      <c r="BB143" s="1">
        <v>74</v>
      </c>
      <c r="BC143" s="1">
        <v>16</v>
      </c>
      <c r="BD143" s="1">
        <v>49</v>
      </c>
      <c r="BS143" s="41">
        <v>76</v>
      </c>
      <c r="BT143" s="41">
        <f t="shared" si="15"/>
        <v>0</v>
      </c>
      <c r="BU143" s="41">
        <f t="shared" si="16"/>
        <v>0</v>
      </c>
    </row>
    <row r="144" spans="40:77" x14ac:dyDescent="0.25">
      <c r="AN144">
        <f t="shared" si="11"/>
        <v>56</v>
      </c>
      <c r="AO144">
        <f t="shared" si="12"/>
        <v>50</v>
      </c>
      <c r="AP144">
        <f t="shared" si="13"/>
        <v>50.2</v>
      </c>
      <c r="BB144" s="1">
        <v>75</v>
      </c>
      <c r="BC144" s="1">
        <v>15.8</v>
      </c>
      <c r="BD144" s="1">
        <v>37.5</v>
      </c>
    </row>
    <row r="145" spans="40:56" x14ac:dyDescent="0.25">
      <c r="AN145">
        <f t="shared" si="11"/>
        <v>57</v>
      </c>
      <c r="AO145">
        <f t="shared" si="12"/>
        <v>41</v>
      </c>
      <c r="AP145">
        <f t="shared" si="13"/>
        <v>46.5</v>
      </c>
      <c r="BB145" s="1">
        <v>76</v>
      </c>
      <c r="BC145" s="1">
        <v>25.4</v>
      </c>
      <c r="BD145" s="1">
        <v>26.8</v>
      </c>
    </row>
    <row r="146" spans="40:56" x14ac:dyDescent="0.25">
      <c r="AN146">
        <f t="shared" si="11"/>
        <v>58</v>
      </c>
      <c r="AO146">
        <f t="shared" si="12"/>
        <v>38.4</v>
      </c>
      <c r="AP146">
        <f t="shared" si="13"/>
        <v>44</v>
      </c>
    </row>
    <row r="147" spans="40:56" x14ac:dyDescent="0.25">
      <c r="AN147">
        <f t="shared" si="11"/>
        <v>59</v>
      </c>
      <c r="AO147">
        <f t="shared" si="12"/>
        <v>38.4</v>
      </c>
      <c r="AP147">
        <f t="shared" si="13"/>
        <v>42</v>
      </c>
    </row>
    <row r="148" spans="40:56" x14ac:dyDescent="0.25">
      <c r="AN148">
        <f t="shared" si="11"/>
        <v>60</v>
      </c>
      <c r="AO148">
        <f t="shared" si="12"/>
        <v>31</v>
      </c>
      <c r="AP148">
        <f t="shared" si="13"/>
        <v>41.5</v>
      </c>
    </row>
    <row r="149" spans="40:56" x14ac:dyDescent="0.25">
      <c r="AN149">
        <f t="shared" si="11"/>
        <v>61</v>
      </c>
      <c r="AO149">
        <f t="shared" si="12"/>
        <v>48.2</v>
      </c>
      <c r="AP149">
        <f t="shared" si="13"/>
        <v>42.5</v>
      </c>
    </row>
    <row r="150" spans="40:56" x14ac:dyDescent="0.25">
      <c r="AN150">
        <f t="shared" si="11"/>
        <v>62</v>
      </c>
      <c r="AO150">
        <f t="shared" si="12"/>
        <v>64</v>
      </c>
      <c r="AP150">
        <f t="shared" si="13"/>
        <v>51</v>
      </c>
    </row>
    <row r="151" spans="40:56" x14ac:dyDescent="0.25">
      <c r="AN151">
        <f t="shared" si="11"/>
        <v>63</v>
      </c>
      <c r="AO151">
        <f t="shared" si="12"/>
        <v>48.3</v>
      </c>
      <c r="AP151">
        <f t="shared" si="13"/>
        <v>28.8</v>
      </c>
    </row>
    <row r="152" spans="40:56" x14ac:dyDescent="0.25">
      <c r="AN152">
        <f t="shared" si="11"/>
        <v>64</v>
      </c>
      <c r="AO152">
        <f t="shared" si="12"/>
        <v>40</v>
      </c>
      <c r="AP152">
        <f t="shared" si="13"/>
        <v>35</v>
      </c>
    </row>
    <row r="153" spans="40:56" x14ac:dyDescent="0.25">
      <c r="AN153">
        <f t="shared" ref="AN153:AN164" si="17">BB134</f>
        <v>65</v>
      </c>
      <c r="AO153">
        <f t="shared" ref="AO153:AO164" si="18">(BC134+$AO$85)*$AN$85</f>
        <v>43.4</v>
      </c>
      <c r="AP153">
        <f t="shared" ref="AP153:AP164" si="19">(BD134+$AP$85)*$AN$85</f>
        <v>26.2</v>
      </c>
    </row>
    <row r="154" spans="40:56" x14ac:dyDescent="0.25">
      <c r="AN154">
        <f t="shared" si="17"/>
        <v>66</v>
      </c>
      <c r="AO154">
        <f t="shared" si="18"/>
        <v>45.2</v>
      </c>
      <c r="AP154">
        <f t="shared" si="19"/>
        <v>23.6</v>
      </c>
    </row>
    <row r="155" spans="40:56" x14ac:dyDescent="0.25">
      <c r="AN155">
        <f t="shared" si="17"/>
        <v>67</v>
      </c>
      <c r="AO155">
        <f t="shared" si="18"/>
        <v>38.799999999999997</v>
      </c>
      <c r="AP155">
        <f t="shared" si="19"/>
        <v>23.8</v>
      </c>
    </row>
    <row r="156" spans="40:56" x14ac:dyDescent="0.25">
      <c r="AN156">
        <f t="shared" si="17"/>
        <v>68</v>
      </c>
      <c r="AO156">
        <f t="shared" si="18"/>
        <v>35</v>
      </c>
      <c r="AP156">
        <f t="shared" si="19"/>
        <v>19</v>
      </c>
    </row>
    <row r="157" spans="40:56" x14ac:dyDescent="0.25">
      <c r="AN157">
        <f t="shared" si="17"/>
        <v>69</v>
      </c>
      <c r="AO157">
        <f t="shared" si="18"/>
        <v>35</v>
      </c>
      <c r="AP157">
        <f t="shared" si="19"/>
        <v>30</v>
      </c>
    </row>
    <row r="158" spans="40:56" x14ac:dyDescent="0.25">
      <c r="AN158">
        <f t="shared" si="17"/>
        <v>70</v>
      </c>
      <c r="AO158">
        <f t="shared" si="18"/>
        <v>28.5</v>
      </c>
      <c r="AP158">
        <f t="shared" si="19"/>
        <v>31.5</v>
      </c>
    </row>
    <row r="159" spans="40:56" x14ac:dyDescent="0.25">
      <c r="AN159">
        <f t="shared" si="17"/>
        <v>71</v>
      </c>
      <c r="AO159">
        <f t="shared" si="18"/>
        <v>26</v>
      </c>
      <c r="AP159">
        <f t="shared" si="19"/>
        <v>31</v>
      </c>
    </row>
    <row r="160" spans="40:56" x14ac:dyDescent="0.25">
      <c r="AN160">
        <f t="shared" si="17"/>
        <v>72</v>
      </c>
      <c r="AO160">
        <f t="shared" si="18"/>
        <v>23</v>
      </c>
      <c r="AP160">
        <f t="shared" si="19"/>
        <v>28</v>
      </c>
    </row>
    <row r="161" spans="40:42" x14ac:dyDescent="0.25">
      <c r="AN161">
        <f t="shared" si="17"/>
        <v>73</v>
      </c>
      <c r="AO161">
        <f t="shared" si="18"/>
        <v>19.5</v>
      </c>
      <c r="AP161">
        <f t="shared" si="19"/>
        <v>26</v>
      </c>
    </row>
    <row r="162" spans="40:42" x14ac:dyDescent="0.25">
      <c r="AN162">
        <f t="shared" si="17"/>
        <v>74</v>
      </c>
      <c r="AO162">
        <f t="shared" si="18"/>
        <v>6</v>
      </c>
      <c r="AP162">
        <f t="shared" si="19"/>
        <v>53</v>
      </c>
    </row>
    <row r="163" spans="40:42" x14ac:dyDescent="0.25">
      <c r="AN163">
        <f t="shared" si="17"/>
        <v>75</v>
      </c>
      <c r="AO163">
        <f t="shared" si="18"/>
        <v>5.8000000000000007</v>
      </c>
      <c r="AP163">
        <f t="shared" si="19"/>
        <v>41.5</v>
      </c>
    </row>
    <row r="164" spans="40:42" x14ac:dyDescent="0.25">
      <c r="AN164">
        <f t="shared" si="17"/>
        <v>76</v>
      </c>
      <c r="AO164">
        <f t="shared" si="18"/>
        <v>15.399999999999999</v>
      </c>
      <c r="AP164">
        <f t="shared" si="19"/>
        <v>30.8</v>
      </c>
    </row>
  </sheetData>
  <mergeCells count="16">
    <mergeCell ref="BS65:BU66"/>
    <mergeCell ref="AN7:AO7"/>
    <mergeCell ref="AN8:AO8"/>
    <mergeCell ref="AP5:AR7"/>
    <mergeCell ref="B88:E90"/>
    <mergeCell ref="F88:G90"/>
    <mergeCell ref="AA45:AB46"/>
    <mergeCell ref="AI6:AK7"/>
    <mergeCell ref="BB67:BD68"/>
    <mergeCell ref="AP8:AR8"/>
    <mergeCell ref="AN86:AP87"/>
    <mergeCell ref="Z2:Z3"/>
    <mergeCell ref="AA2:AA3"/>
    <mergeCell ref="AB2:AB3"/>
    <mergeCell ref="BG68:BL69"/>
    <mergeCell ref="AN5:AO6"/>
  </mergeCells>
  <pageMargins left="0.28000000000000003" right="0.14000000000000001" top="0.64" bottom="0.13" header="0.26" footer="0.13"/>
  <pageSetup paperSize="9" scale="38" orientation="portrait" horizontalDpi="4294967293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65</vt:i4>
      </vt:variant>
    </vt:vector>
  </HeadingPairs>
  <TitlesOfParts>
    <vt:vector size="103" baseType="lpstr">
      <vt:lpstr>Positionnement des balises</vt:lpstr>
      <vt:lpstr>Accueil</vt:lpstr>
      <vt:lpstr>Départ - Arrivée</vt:lpstr>
      <vt:lpstr>Balises - Cartes</vt:lpstr>
      <vt:lpstr>Description des balises</vt:lpstr>
      <vt:lpstr>Fiches de poinçonnages</vt:lpstr>
      <vt:lpstr>1-7500</vt:lpstr>
      <vt:lpstr>1-5000sud</vt:lpstr>
      <vt:lpstr>1-5000</vt:lpstr>
      <vt:lpstr>Fiches de poinçon.(ss numéro )</vt:lpstr>
      <vt:lpstr>D1</vt:lpstr>
      <vt:lpstr>D2</vt:lpstr>
      <vt:lpstr>D3</vt:lpstr>
      <vt:lpstr>D4</vt:lpstr>
      <vt:lpstr>D5</vt:lpstr>
      <vt:lpstr>D6</vt:lpstr>
      <vt:lpstr>D7</vt:lpstr>
      <vt:lpstr>D8</vt:lpstr>
      <vt:lpstr>D9</vt:lpstr>
      <vt:lpstr>D10</vt:lpstr>
      <vt:lpstr>D11</vt:lpstr>
      <vt:lpstr>E1</vt:lpstr>
      <vt:lpstr>E2</vt:lpstr>
      <vt:lpstr>E3</vt:lpstr>
      <vt:lpstr>E4</vt:lpstr>
      <vt:lpstr>E5</vt:lpstr>
      <vt:lpstr>E6</vt:lpstr>
      <vt:lpstr>E7</vt:lpstr>
      <vt:lpstr>E8</vt:lpstr>
      <vt:lpstr>E9</vt:lpstr>
      <vt:lpstr>E10</vt:lpstr>
      <vt:lpstr>E11</vt:lpstr>
      <vt:lpstr>F1</vt:lpstr>
      <vt:lpstr>F2</vt:lpstr>
      <vt:lpstr>F3</vt:lpstr>
      <vt:lpstr>F4</vt:lpstr>
      <vt:lpstr>F5</vt:lpstr>
      <vt:lpstr>F6</vt:lpstr>
      <vt:lpstr>'1-5000'!Print_Area</vt:lpstr>
      <vt:lpstr>'1-5000sud'!Print_Area</vt:lpstr>
      <vt:lpstr>'1-7500'!Print_Area</vt:lpstr>
      <vt:lpstr>'D1'!Print_Area</vt:lpstr>
      <vt:lpstr>'D10'!Print_Area</vt:lpstr>
      <vt:lpstr>'D11'!Print_Area</vt:lpstr>
      <vt:lpstr>'D2'!Print_Area</vt:lpstr>
      <vt:lpstr>'D3'!Print_Area</vt:lpstr>
      <vt:lpstr>'D4'!Print_Area</vt:lpstr>
      <vt:lpstr>'D5'!Print_Area</vt:lpstr>
      <vt:lpstr>'D6'!Print_Area</vt:lpstr>
      <vt:lpstr>'D7'!Print_Area</vt:lpstr>
      <vt:lpstr>'D8'!Print_Area</vt:lpstr>
      <vt:lpstr>'D9'!Print_Area</vt:lpstr>
      <vt:lpstr>'E1'!Print_Area</vt:lpstr>
      <vt:lpstr>'E10'!Print_Area</vt:lpstr>
      <vt:lpstr>'E11'!Print_Area</vt:lpstr>
      <vt:lpstr>'E2'!Print_Area</vt:lpstr>
      <vt:lpstr>'E3'!Print_Area</vt:lpstr>
      <vt:lpstr>'E4'!Print_Area</vt:lpstr>
      <vt:lpstr>'E5'!Print_Area</vt:lpstr>
      <vt:lpstr>'E6'!Print_Area</vt:lpstr>
      <vt:lpstr>'E7'!Print_Area</vt:lpstr>
      <vt:lpstr>'E8'!Print_Area</vt:lpstr>
      <vt:lpstr>'E9'!Print_Area</vt:lpstr>
      <vt:lpstr>'F1'!Print_Area</vt:lpstr>
      <vt:lpstr>'F2'!Print_Area</vt:lpstr>
      <vt:lpstr>'F3'!Print_Area</vt:lpstr>
      <vt:lpstr>'F4'!Print_Area</vt:lpstr>
      <vt:lpstr>'F5'!Print_Area</vt:lpstr>
      <vt:lpstr>'F6'!Print_Area</vt:lpstr>
      <vt:lpstr>'1-5000'!Zone_d_impression</vt:lpstr>
      <vt:lpstr>'Balises - Cartes'!Zone_d_impression</vt:lpstr>
      <vt:lpstr>'D1'!Zone_d_impression</vt:lpstr>
      <vt:lpstr>'D10'!Zone_d_impression</vt:lpstr>
      <vt:lpstr>'D11'!Zone_d_impression</vt:lpstr>
      <vt:lpstr>'D2'!Zone_d_impression</vt:lpstr>
      <vt:lpstr>'D3'!Zone_d_impression</vt:lpstr>
      <vt:lpstr>'D4'!Zone_d_impression</vt:lpstr>
      <vt:lpstr>'D5'!Zone_d_impression</vt:lpstr>
      <vt:lpstr>'D6'!Zone_d_impression</vt:lpstr>
      <vt:lpstr>'D7'!Zone_d_impression</vt:lpstr>
      <vt:lpstr>'D8'!Zone_d_impression</vt:lpstr>
      <vt:lpstr>'D9'!Zone_d_impression</vt:lpstr>
      <vt:lpstr>'Départ - Arrivée'!Zone_d_impression</vt:lpstr>
      <vt:lpstr>'E1'!Zone_d_impression</vt:lpstr>
      <vt:lpstr>'E10'!Zone_d_impression</vt:lpstr>
      <vt:lpstr>'E11'!Zone_d_impression</vt:lpstr>
      <vt:lpstr>'E2'!Zone_d_impression</vt:lpstr>
      <vt:lpstr>'E3'!Zone_d_impression</vt:lpstr>
      <vt:lpstr>'E4'!Zone_d_impression</vt:lpstr>
      <vt:lpstr>'E5'!Zone_d_impression</vt:lpstr>
      <vt:lpstr>'E6'!Zone_d_impression</vt:lpstr>
      <vt:lpstr>'E7'!Zone_d_impression</vt:lpstr>
      <vt:lpstr>'E8'!Zone_d_impression</vt:lpstr>
      <vt:lpstr>'E9'!Zone_d_impression</vt:lpstr>
      <vt:lpstr>'F1'!Zone_d_impression</vt:lpstr>
      <vt:lpstr>'F2'!Zone_d_impression</vt:lpstr>
      <vt:lpstr>'F3'!Zone_d_impression</vt:lpstr>
      <vt:lpstr>'F4'!Zone_d_impression</vt:lpstr>
      <vt:lpstr>'F5'!Zone_d_impression</vt:lpstr>
      <vt:lpstr>'F6'!Zone_d_impression</vt:lpstr>
      <vt:lpstr>'Fiches de poinçon.(ss numéro )'!Zone_d_impression</vt:lpstr>
      <vt:lpstr>'Fiches de poinçonnages'!Zone_d_impression</vt:lpstr>
      <vt:lpstr>'Positionnement des balises'!Zone_d_impression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Yannick</dc:creator>
  <cp:lastModifiedBy>yannick</cp:lastModifiedBy>
  <cp:lastPrinted>2019-12-08T16:07:08Z</cp:lastPrinted>
  <dcterms:created xsi:type="dcterms:W3CDTF">2014-03-26T13:55:29Z</dcterms:created>
  <dcterms:modified xsi:type="dcterms:W3CDTF">2019-12-08T16:07:21Z</dcterms:modified>
</cp:coreProperties>
</file>